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<sst xmlns="http://schemas.openxmlformats.org/spreadsheetml/2006/main" count="459" uniqueCount="120">
  <si>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</si>
  <si>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</si>
  <si>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</si>
  <si>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</si>
  <si>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</si>
  <si>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</si>
  <si>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</si>
  <si>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</si>
  <si>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</si>
  <si>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</si>
  <si>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</si>
  <si>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</si>
  <si>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</si>
  <si>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</si>
  <si>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</si>
  <si>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</si>
  <si>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</si>
  <si>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</si>
  <si>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</si>
  <si>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</si>
  <si>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</si>
  <si>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</si>
  <si>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</si>
  <si>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</si>
  <si>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</si>
  <si>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</si>
  <si>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</si>
  <si>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NBTE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</si>
  <si>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</si>
  <si>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</si>
  <si>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</si>
  <si>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</si>
  <si>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</si>
  <si>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YOUR MUM</t>
  </si>
  <si>
    <t>NORFOLK N CHANCE</t>
  </si>
  <si>
    <t>IN THE CORNER</t>
  </si>
  <si>
    <t>THREE AMIGOS</t>
  </si>
  <si>
    <t>UNIBVERSALLY CHALLANGED</t>
  </si>
  <si>
    <t>CHARLIES ANGELS</t>
  </si>
  <si>
    <t>CHALFONTS</t>
  </si>
  <si>
    <t>IZZY WIZZY</t>
  </si>
  <si>
    <t>MUSIC INTROS</t>
  </si>
  <si>
    <t>GENERAL KNOWLEDGE</t>
  </si>
  <si>
    <t>SPAGHETEE</t>
  </si>
  <si>
    <t>MOORE OF THE SAME</t>
  </si>
  <si>
    <t>NAMELESS</t>
  </si>
  <si>
    <t>SUNS OUT PLUMBS OUT</t>
  </si>
  <si>
    <t>FAMOUS FIVE</t>
  </si>
  <si>
    <t>ELITE FOUR</t>
  </si>
  <si>
    <t>HICKLINGS</t>
  </si>
  <si>
    <t>YOUR MUM (1)</t>
  </si>
  <si>
    <t>Three Amigos 13</t>
  </si>
  <si>
    <t>FOOD &amp; DRINK</t>
  </si>
  <si>
    <t>FAMOUS FACES</t>
  </si>
  <si>
    <t>MUSIC TRIVIA</t>
  </si>
  <si>
    <t>The Forge Inn - Glenfield - Sunday Night Quiz League #44</t>
  </si>
  <si>
    <t>NO QUIZ 16-Jul</t>
  </si>
  <si>
    <t>ABBIE &amp; JAMIE</t>
  </si>
  <si>
    <t>QUIZARD OF OZ</t>
  </si>
  <si>
    <t>BEAST</t>
  </si>
  <si>
    <t>CHAMPS</t>
  </si>
  <si>
    <t>SUNS OUT PLUMS OUT</t>
  </si>
  <si>
    <t xml:space="preserve">SORE LOSERS </t>
  </si>
  <si>
    <t>UNIVERSALLY CHALLANGED</t>
  </si>
  <si>
    <t>SPAGHETTE</t>
  </si>
  <si>
    <t xml:space="preserve">GREASE MONKEYS </t>
  </si>
  <si>
    <t>ROUNDHILL</t>
  </si>
  <si>
    <t>GREASE MONKEYS</t>
  </si>
  <si>
    <t>ROUNDHILL 2</t>
  </si>
  <si>
    <t>CHALFOINTS 14</t>
  </si>
  <si>
    <t>SORE LOSERS</t>
  </si>
  <si>
    <t>QUIZZAR OF OZ</t>
  </si>
  <si>
    <t>TV &amp; FILM</t>
  </si>
  <si>
    <t>DINGBATS</t>
  </si>
  <si>
    <t>SPORT &amp; LEISURE</t>
  </si>
  <si>
    <t>NO HOPERS</t>
  </si>
  <si>
    <t>STEVE &amp; BARBARA</t>
  </si>
  <si>
    <t>ROLLIN FAIRSTONES</t>
  </si>
  <si>
    <t>CHALFONTS/IN THE CORNER 12</t>
  </si>
  <si>
    <t>SUND OUT PLUMS OUT 2</t>
  </si>
  <si>
    <t>ROLLING FAIRSTONES</t>
  </si>
  <si>
    <t>TOP 5'S</t>
  </si>
  <si>
    <t>HISTORY &amp; GEOGRAPHY</t>
  </si>
  <si>
    <t>SCIENCE &amp; NATURE</t>
  </si>
  <si>
    <t>FIRST DATES</t>
  </si>
  <si>
    <t>SQUID VICIOUS</t>
  </si>
  <si>
    <t>LOSERS</t>
  </si>
  <si>
    <t>THE BURT ONES</t>
  </si>
  <si>
    <t>BIG FACT HUNT</t>
  </si>
  <si>
    <t>THE BIG FACT HUNT</t>
  </si>
  <si>
    <t>LOSERS 1</t>
  </si>
  <si>
    <t>IN THE CORNER 12</t>
  </si>
  <si>
    <t>IST DATES</t>
  </si>
  <si>
    <t>DILTOIDS</t>
  </si>
  <si>
    <t>BRATZ</t>
  </si>
  <si>
    <t>QUIZTIANO RONALDO</t>
  </si>
  <si>
    <t>YAMALAMBADING DONG</t>
  </si>
  <si>
    <t>CADS</t>
  </si>
  <si>
    <t>SORE LSOERS</t>
  </si>
  <si>
    <r>
      <t xml:space="preserve">3 AMIGOS, CADS, </t>
    </r>
    <r>
      <rPr>
        <sz val="10"/>
        <color indexed="8"/>
        <rFont val="Arial"/>
        <family val="2"/>
      </rPr>
      <t>NBTE (11)</t>
    </r>
  </si>
  <si>
    <t>YAMALAMBADING DONG (2)</t>
  </si>
  <si>
    <t>QUIZTIANO Ronaldo</t>
  </si>
  <si>
    <t>YAMALAMBADINGDONG</t>
  </si>
  <si>
    <t>MUSIC  INTROS</t>
  </si>
  <si>
    <t>TV AND FILM</t>
  </si>
  <si>
    <t>RED LEICESTER</t>
  </si>
  <si>
    <t>QUINNS</t>
  </si>
  <si>
    <t>WOO WOO</t>
  </si>
  <si>
    <t>CRISIS</t>
  </si>
  <si>
    <t>BROWN BEAUTIES</t>
  </si>
  <si>
    <t>SPAGHATEE</t>
  </si>
  <si>
    <t>ASHIDS ANGE;S</t>
  </si>
  <si>
    <t>ASHIDS ANGE;S 1</t>
  </si>
  <si>
    <t>spaghetee 9</t>
  </si>
  <si>
    <t>ASHIDS ANGELS</t>
  </si>
  <si>
    <t>AT THE BAR</t>
  </si>
  <si>
    <t>HELP MY GIRLFRIENDS GINGER</t>
  </si>
  <si>
    <t>Week Number: #7</t>
  </si>
  <si>
    <t>CHALFONTS 13</t>
  </si>
  <si>
    <t>HELP MY FRIEND GINGER 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</si>
</sst>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="85" zoomScaleNormal="85" workbookViewId="0" topLeftCell="B1">
      <selection activeCell="D3" sqref="D3:L3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4.28125" style="1" bestFit="1" customWidth="1"/>
    <col min="4" max="4" width="14.7109375" style="1" bestFit="1" customWidth="1"/>
    <col min="5" max="5" width="11.7109375" style="1" bestFit="1" customWidth="1"/>
    <col min="6" max="6" width="14.7109375" style="1" bestFit="1" customWidth="1"/>
    <col min="7" max="7" width="14.140625" style="1" bestFit="1" customWidth="1"/>
    <col min="8" max="8" width="15.140625" style="1" bestFit="1" customWidth="1"/>
    <col min="9" max="9" width="14.140625" style="1" bestFit="1" customWidth="1"/>
    <col min="10" max="10" width="14.7109375" style="1" bestFit="1" customWidth="1"/>
    <col min="11" max="12" width="14.140625" style="1" bestFit="1" customWidth="1"/>
    <col min="13" max="13" width="10.8515625" style="0" bestFit="1" customWidth="1"/>
    <col min="14" max="14" width="13.140625" style="12" bestFit="1" customWidth="1"/>
  </cols>
  <sheetData>
    <row r="1" spans="1:14" ht="12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12.75">
      <c r="A2" s="58" t="s">
        <v>16</v>
      </c>
      <c r="B2" s="59"/>
      <c r="C2" s="59"/>
      <c r="D2" s="59"/>
      <c r="E2" s="59"/>
      <c r="F2" s="59"/>
      <c r="G2" s="59"/>
      <c r="H2" s="60">
        <v>7</v>
      </c>
      <c r="I2" s="60"/>
      <c r="J2" s="60"/>
      <c r="K2" s="60"/>
      <c r="L2" s="60"/>
      <c r="M2" s="61"/>
      <c r="N2"/>
    </row>
    <row r="3" spans="1:14" ht="12.75" customHeight="1">
      <c r="A3" s="62" t="s">
        <v>0</v>
      </c>
      <c r="B3" s="64" t="s">
        <v>1</v>
      </c>
      <c r="C3" s="62" t="s">
        <v>17</v>
      </c>
      <c r="D3" s="66" t="s">
        <v>24</v>
      </c>
      <c r="E3" s="66"/>
      <c r="F3" s="66"/>
      <c r="G3" s="66"/>
      <c r="H3" s="66"/>
      <c r="I3" s="66"/>
      <c r="J3" s="66"/>
      <c r="K3" s="66"/>
      <c r="L3" s="66"/>
      <c r="M3" s="62" t="s">
        <v>3</v>
      </c>
      <c r="N3" s="11" t="s">
        <v>14</v>
      </c>
    </row>
    <row r="4" spans="1:14" ht="12.75">
      <c r="A4" s="63"/>
      <c r="B4" s="65"/>
      <c r="C4" s="63"/>
      <c r="D4" s="2">
        <v>42904</v>
      </c>
      <c r="E4" s="2">
        <f>D4+7</f>
        <v>42911</v>
      </c>
      <c r="F4" s="2">
        <f>E4+7</f>
        <v>42918</v>
      </c>
      <c r="G4" s="2">
        <f>F4+7</f>
        <v>42925</v>
      </c>
      <c r="H4" s="2" t="s">
        <v>56</v>
      </c>
      <c r="I4" s="2">
        <v>42939</v>
      </c>
      <c r="J4" s="2">
        <v>42946</v>
      </c>
      <c r="K4" s="2">
        <v>42953</v>
      </c>
      <c r="L4" s="2">
        <v>42960</v>
      </c>
      <c r="M4" s="63"/>
      <c r="N4" s="11" t="s">
        <v>15</v>
      </c>
    </row>
    <row r="5" spans="1:14" s="35" customFormat="1" ht="12.75" customHeight="1">
      <c r="A5" s="36">
        <v>1</v>
      </c>
      <c r="B5" s="38" t="s">
        <v>35</v>
      </c>
      <c r="C5" s="5">
        <f>COUNTIF(D5:L5,"&lt;&gt;")</f>
        <v>7</v>
      </c>
      <c r="D5" s="5">
        <v>53</v>
      </c>
      <c r="E5" s="5">
        <v>63</v>
      </c>
      <c r="F5" s="5">
        <v>59</v>
      </c>
      <c r="G5" s="5">
        <v>61</v>
      </c>
      <c r="H5" s="42"/>
      <c r="I5" s="5">
        <v>50.5</v>
      </c>
      <c r="J5" s="5">
        <v>50</v>
      </c>
      <c r="K5" s="5">
        <v>59.5</v>
      </c>
      <c r="L5" s="5"/>
      <c r="M5" s="5">
        <f>SUM(D5:L5)</f>
        <v>396</v>
      </c>
      <c r="N5" s="34">
        <f aca="true" t="shared" si="0" ref="N5:N29">M5/C5</f>
        <v>56.57142857142857</v>
      </c>
    </row>
    <row r="6" spans="1:14" s="35" customFormat="1" ht="12.75">
      <c r="A6" s="36">
        <f aca="true" t="shared" si="1" ref="A6:A16">A5+1</f>
        <v>2</v>
      </c>
      <c r="B6" s="38" t="s">
        <v>39</v>
      </c>
      <c r="C6" s="5">
        <f>COUNTIF(D6:L6,"&lt;&gt;")</f>
        <v>7</v>
      </c>
      <c r="D6" s="5">
        <v>50.5</v>
      </c>
      <c r="E6" s="5">
        <v>61.5</v>
      </c>
      <c r="F6" s="5">
        <v>56.5</v>
      </c>
      <c r="G6" s="5">
        <v>53</v>
      </c>
      <c r="H6" s="42"/>
      <c r="I6" s="5">
        <v>47.5</v>
      </c>
      <c r="J6" s="5">
        <v>50</v>
      </c>
      <c r="K6" s="5">
        <v>62.5</v>
      </c>
      <c r="L6" s="5"/>
      <c r="M6" s="5">
        <f>SUM(D6:L6)</f>
        <v>381.5</v>
      </c>
      <c r="N6" s="34">
        <f t="shared" si="0"/>
        <v>54.5</v>
      </c>
    </row>
    <row r="7" spans="1:14" s="35" customFormat="1" ht="12.75">
      <c r="A7" s="36">
        <f t="shared" si="1"/>
        <v>3</v>
      </c>
      <c r="B7" s="38" t="s">
        <v>36</v>
      </c>
      <c r="C7" s="5">
        <f>COUNTIF(D7:L7,"&lt;&gt;")</f>
        <v>7</v>
      </c>
      <c r="D7" s="5">
        <v>57</v>
      </c>
      <c r="E7" s="5">
        <v>48.5</v>
      </c>
      <c r="F7" s="5">
        <v>52</v>
      </c>
      <c r="G7" s="5">
        <v>45.5</v>
      </c>
      <c r="H7" s="42"/>
      <c r="I7" s="5">
        <v>56</v>
      </c>
      <c r="J7" s="5">
        <v>50</v>
      </c>
      <c r="K7" s="5">
        <v>58</v>
      </c>
      <c r="L7" s="5"/>
      <c r="M7" s="5">
        <f>SUM(D7:L7)</f>
        <v>367</v>
      </c>
      <c r="N7" s="34">
        <f t="shared" si="0"/>
        <v>52.42857142857143</v>
      </c>
    </row>
    <row r="8" spans="1:14" s="35" customFormat="1" ht="12" customHeight="1">
      <c r="A8" s="36">
        <f t="shared" si="1"/>
        <v>4</v>
      </c>
      <c r="B8" s="38" t="s">
        <v>27</v>
      </c>
      <c r="C8" s="5">
        <f>COUNTIF(D8:L8,"&lt;&gt;")</f>
        <v>7</v>
      </c>
      <c r="D8" s="5">
        <v>49</v>
      </c>
      <c r="E8" s="5">
        <v>48.5</v>
      </c>
      <c r="F8" s="5">
        <v>53</v>
      </c>
      <c r="G8" s="5">
        <v>53.5</v>
      </c>
      <c r="H8" s="42"/>
      <c r="I8" s="5">
        <v>40.5</v>
      </c>
      <c r="J8" s="5">
        <v>48</v>
      </c>
      <c r="K8" s="5">
        <v>57</v>
      </c>
      <c r="L8" s="5"/>
      <c r="M8" s="5">
        <f>SUM(D8:L8)</f>
        <v>349.5</v>
      </c>
      <c r="N8" s="34">
        <f t="shared" si="0"/>
        <v>49.92857142857143</v>
      </c>
    </row>
    <row r="9" spans="1:14" s="35" customFormat="1" ht="12.75">
      <c r="A9" s="36">
        <f t="shared" si="1"/>
        <v>5</v>
      </c>
      <c r="B9" s="38" t="s">
        <v>46</v>
      </c>
      <c r="C9" s="5">
        <f>COUNTIF(D9:L9,"&lt;&gt;")</f>
        <v>7</v>
      </c>
      <c r="D9" s="5">
        <v>58.5</v>
      </c>
      <c r="E9" s="5">
        <v>41</v>
      </c>
      <c r="F9" s="5">
        <v>30.5</v>
      </c>
      <c r="G9" s="5">
        <v>52.5</v>
      </c>
      <c r="H9" s="42"/>
      <c r="I9" s="5">
        <v>47</v>
      </c>
      <c r="J9" s="5">
        <v>47.5</v>
      </c>
      <c r="K9" s="5">
        <v>46.5</v>
      </c>
      <c r="L9" s="5"/>
      <c r="M9" s="5">
        <f>SUM(D9:L9)</f>
        <v>323.5</v>
      </c>
      <c r="N9" s="34">
        <f t="shared" si="0"/>
        <v>46.214285714285715</v>
      </c>
    </row>
    <row r="10" spans="1:14" s="35" customFormat="1" ht="12.75">
      <c r="A10" s="36">
        <f t="shared" si="1"/>
        <v>6</v>
      </c>
      <c r="B10" s="38" t="s">
        <v>43</v>
      </c>
      <c r="C10" s="5">
        <f>COUNTIF(D10:L10,"&lt;&gt;")</f>
        <v>6</v>
      </c>
      <c r="D10" s="5">
        <v>51</v>
      </c>
      <c r="E10" s="5">
        <v>56</v>
      </c>
      <c r="F10" s="5">
        <v>54</v>
      </c>
      <c r="G10" s="5">
        <v>54</v>
      </c>
      <c r="H10" s="42"/>
      <c r="I10" s="5"/>
      <c r="J10" s="5">
        <v>51</v>
      </c>
      <c r="K10" s="5">
        <v>52</v>
      </c>
      <c r="L10" s="5"/>
      <c r="M10" s="5">
        <f>SUM(D10:L10)</f>
        <v>318</v>
      </c>
      <c r="N10" s="34">
        <f t="shared" si="0"/>
        <v>53</v>
      </c>
    </row>
    <row r="11" spans="1:14" s="35" customFormat="1" ht="12.75">
      <c r="A11" s="36">
        <f t="shared" si="1"/>
        <v>7</v>
      </c>
      <c r="B11" s="38" t="s">
        <v>40</v>
      </c>
      <c r="C11" s="5">
        <f>COUNTIF(D11:L11,"&lt;&gt;")</f>
        <v>7</v>
      </c>
      <c r="D11" s="5">
        <v>40</v>
      </c>
      <c r="E11" s="5">
        <v>45</v>
      </c>
      <c r="F11" s="5">
        <v>46.5</v>
      </c>
      <c r="G11" s="5">
        <v>47.5</v>
      </c>
      <c r="H11" s="42"/>
      <c r="I11" s="5">
        <v>50</v>
      </c>
      <c r="J11" s="5">
        <v>49.5</v>
      </c>
      <c r="K11" s="5">
        <v>36.5</v>
      </c>
      <c r="L11" s="5"/>
      <c r="M11" s="5">
        <f>SUM(D11:L11)</f>
        <v>315</v>
      </c>
      <c r="N11" s="34">
        <f t="shared" si="0"/>
        <v>45</v>
      </c>
    </row>
    <row r="12" spans="1:14" s="35" customFormat="1" ht="12.75">
      <c r="A12" s="36">
        <f t="shared" si="1"/>
        <v>8</v>
      </c>
      <c r="B12" s="38" t="s">
        <v>38</v>
      </c>
      <c r="C12" s="5">
        <f>COUNTIF(D12:L12,"&lt;&gt;")</f>
        <v>7</v>
      </c>
      <c r="D12" s="5">
        <v>38</v>
      </c>
      <c r="E12" s="5">
        <v>44</v>
      </c>
      <c r="F12" s="5">
        <v>37.5</v>
      </c>
      <c r="G12" s="5">
        <v>36.5</v>
      </c>
      <c r="H12" s="42"/>
      <c r="I12" s="5">
        <v>44</v>
      </c>
      <c r="J12" s="5">
        <v>23.5</v>
      </c>
      <c r="K12" s="5">
        <v>36</v>
      </c>
      <c r="L12" s="5"/>
      <c r="M12" s="5">
        <f>SUM(D12:L12)</f>
        <v>259.5</v>
      </c>
      <c r="N12" s="34">
        <f t="shared" si="0"/>
        <v>37.07142857142857</v>
      </c>
    </row>
    <row r="13" spans="1:14" s="35" customFormat="1" ht="13.5" customHeight="1">
      <c r="A13" s="36">
        <f t="shared" si="1"/>
        <v>9</v>
      </c>
      <c r="B13" s="38" t="s">
        <v>37</v>
      </c>
      <c r="C13" s="5">
        <f>COUNTIF(D13:L13,"&lt;&gt;")</f>
        <v>7</v>
      </c>
      <c r="D13" s="5">
        <v>40</v>
      </c>
      <c r="E13" s="5">
        <v>39.5</v>
      </c>
      <c r="F13" s="5">
        <v>37.5</v>
      </c>
      <c r="G13" s="5">
        <v>32</v>
      </c>
      <c r="H13" s="42"/>
      <c r="I13" s="5">
        <v>32.5</v>
      </c>
      <c r="J13" s="5">
        <v>35.5</v>
      </c>
      <c r="K13" s="5">
        <v>38</v>
      </c>
      <c r="L13" s="5"/>
      <c r="M13" s="5">
        <f>SUM(D13:L13)</f>
        <v>255</v>
      </c>
      <c r="N13" s="34">
        <f t="shared" si="0"/>
        <v>36.42857142857143</v>
      </c>
    </row>
    <row r="14" spans="1:14" s="35" customFormat="1" ht="12.75">
      <c r="A14" s="36">
        <f t="shared" si="1"/>
        <v>10</v>
      </c>
      <c r="B14" s="38" t="s">
        <v>80</v>
      </c>
      <c r="C14" s="5">
        <f>COUNTIF(D14:L14,"&lt;&gt;")</f>
        <v>4</v>
      </c>
      <c r="D14" s="5"/>
      <c r="E14" s="5"/>
      <c r="F14" s="5">
        <v>53.5</v>
      </c>
      <c r="G14" s="5">
        <v>51.5</v>
      </c>
      <c r="H14" s="42"/>
      <c r="I14" s="5">
        <v>47.5</v>
      </c>
      <c r="J14" s="5"/>
      <c r="K14" s="5">
        <v>57.5</v>
      </c>
      <c r="L14" s="5"/>
      <c r="M14" s="5">
        <f>SUM(D14:L14)</f>
        <v>210</v>
      </c>
      <c r="N14" s="34">
        <f t="shared" si="0"/>
        <v>52.5</v>
      </c>
    </row>
    <row r="15" spans="1:14" ht="12.75">
      <c r="A15" s="4">
        <f t="shared" si="1"/>
        <v>11</v>
      </c>
      <c r="B15" s="38" t="s">
        <v>70</v>
      </c>
      <c r="C15" s="5">
        <f>COUNTIF(D15:L15,"&lt;&gt;")</f>
        <v>3</v>
      </c>
      <c r="D15" s="5"/>
      <c r="E15" s="5">
        <v>47.5</v>
      </c>
      <c r="F15" s="5"/>
      <c r="G15" s="5">
        <v>41.5</v>
      </c>
      <c r="H15" s="42"/>
      <c r="I15" s="5">
        <v>46.5</v>
      </c>
      <c r="J15" s="5"/>
      <c r="K15" s="5"/>
      <c r="L15" s="5"/>
      <c r="M15" s="5">
        <f>SUM(D15:L15)</f>
        <v>135.5</v>
      </c>
      <c r="N15" s="34">
        <f t="shared" si="0"/>
        <v>45.166666666666664</v>
      </c>
    </row>
    <row r="16" spans="1:14" ht="12.75">
      <c r="A16" s="4">
        <f t="shared" si="1"/>
        <v>12</v>
      </c>
      <c r="B16" s="38" t="s">
        <v>33</v>
      </c>
      <c r="C16" s="5">
        <f>COUNTIF(D16:L16,"&lt;&gt;")</f>
        <v>4</v>
      </c>
      <c r="D16" s="5">
        <v>23.5</v>
      </c>
      <c r="E16" s="5"/>
      <c r="F16" s="5"/>
      <c r="G16" s="5">
        <v>32.5</v>
      </c>
      <c r="H16" s="42"/>
      <c r="I16" s="5"/>
      <c r="J16" s="5">
        <v>24.5</v>
      </c>
      <c r="K16" s="5">
        <v>39.5</v>
      </c>
      <c r="L16" s="5"/>
      <c r="M16" s="5">
        <f>SUM(D16:L16)</f>
        <v>120</v>
      </c>
      <c r="N16" s="34">
        <f t="shared" si="0"/>
        <v>30</v>
      </c>
    </row>
    <row r="17" spans="1:14" ht="12.75">
      <c r="A17" s="4">
        <v>13</v>
      </c>
      <c r="B17" s="39" t="s">
        <v>75</v>
      </c>
      <c r="C17" s="5">
        <f>COUNTIF(D17:L17,"&lt;&gt;")</f>
        <v>3</v>
      </c>
      <c r="D17" s="5"/>
      <c r="E17" s="5"/>
      <c r="F17" s="5">
        <v>38</v>
      </c>
      <c r="G17" s="5"/>
      <c r="H17" s="42"/>
      <c r="I17" s="5">
        <v>37.5</v>
      </c>
      <c r="J17" s="5"/>
      <c r="K17" s="5">
        <v>42.5</v>
      </c>
      <c r="L17" s="5"/>
      <c r="M17" s="5">
        <f>SUM(D17:L17)</f>
        <v>118</v>
      </c>
      <c r="N17" s="34">
        <f t="shared" si="0"/>
        <v>39.333333333333336</v>
      </c>
    </row>
    <row r="18" spans="1:14" ht="12.75">
      <c r="A18" s="4">
        <v>14</v>
      </c>
      <c r="B18" s="39" t="s">
        <v>85</v>
      </c>
      <c r="C18" s="5">
        <f>COUNTIF(D18:L18,"&lt;&gt;")</f>
        <v>3</v>
      </c>
      <c r="D18" s="5"/>
      <c r="E18" s="5">
        <v>22.5</v>
      </c>
      <c r="F18" s="5">
        <v>42</v>
      </c>
      <c r="G18" s="5">
        <v>45</v>
      </c>
      <c r="H18" s="42"/>
      <c r="I18" s="5"/>
      <c r="J18" s="5"/>
      <c r="K18" s="5"/>
      <c r="L18" s="5"/>
      <c r="M18" s="5">
        <f>SUM(D18:L18)</f>
        <v>109.5</v>
      </c>
      <c r="N18" s="34">
        <f t="shared" si="0"/>
        <v>36.5</v>
      </c>
    </row>
    <row r="19" spans="1:14" ht="12.75">
      <c r="A19" s="4">
        <v>15</v>
      </c>
      <c r="B19" s="38" t="s">
        <v>67</v>
      </c>
      <c r="C19" s="5">
        <f>COUNTIF(D19:L19,"&lt;&gt;")</f>
        <v>2</v>
      </c>
      <c r="D19" s="5"/>
      <c r="E19" s="5">
        <v>53</v>
      </c>
      <c r="F19" s="5"/>
      <c r="G19" s="5">
        <v>49</v>
      </c>
      <c r="H19" s="42"/>
      <c r="I19" s="5"/>
      <c r="J19" s="5"/>
      <c r="K19" s="5"/>
      <c r="L19" s="5"/>
      <c r="M19" s="5">
        <f>SUM(D19:L19)</f>
        <v>102</v>
      </c>
      <c r="N19" s="34">
        <f t="shared" si="0"/>
        <v>51</v>
      </c>
    </row>
    <row r="20" spans="1:14" ht="12.75">
      <c r="A20" s="4">
        <v>16</v>
      </c>
      <c r="B20" s="38" t="s">
        <v>48</v>
      </c>
      <c r="C20" s="5">
        <f>COUNTIF(D20:L20,"&lt;&gt;")</f>
        <v>2</v>
      </c>
      <c r="D20" s="5">
        <v>44</v>
      </c>
      <c r="E20" s="5"/>
      <c r="F20" s="5"/>
      <c r="G20" s="5"/>
      <c r="H20" s="42"/>
      <c r="I20" s="5"/>
      <c r="J20" s="5"/>
      <c r="K20" s="5">
        <v>46</v>
      </c>
      <c r="L20" s="5"/>
      <c r="M20" s="5">
        <f>SUM(D20:L20)</f>
        <v>90</v>
      </c>
      <c r="N20" s="34">
        <f t="shared" si="0"/>
        <v>45</v>
      </c>
    </row>
    <row r="21" spans="1:14" ht="12.75">
      <c r="A21" s="4">
        <v>17</v>
      </c>
      <c r="B21" s="39" t="s">
        <v>66</v>
      </c>
      <c r="C21" s="5">
        <f>COUNTIF(D21:L21,"&lt;&gt;")</f>
        <v>3</v>
      </c>
      <c r="D21" s="5"/>
      <c r="E21" s="5">
        <v>27</v>
      </c>
      <c r="F21" s="5"/>
      <c r="G21" s="5"/>
      <c r="H21" s="42"/>
      <c r="I21" s="5">
        <v>43</v>
      </c>
      <c r="J21" s="5">
        <v>16.5</v>
      </c>
      <c r="K21" s="5"/>
      <c r="L21" s="5"/>
      <c r="M21" s="5">
        <f>SUM(D21:L21)</f>
        <v>86.5</v>
      </c>
      <c r="N21" s="34">
        <f t="shared" si="0"/>
        <v>28.833333333333332</v>
      </c>
    </row>
    <row r="22" spans="1:14" ht="12.75">
      <c r="A22" s="4">
        <v>18</v>
      </c>
      <c r="B22" s="39" t="s">
        <v>57</v>
      </c>
      <c r="C22" s="5">
        <f>COUNTIF(D22:L22,"&lt;&gt;")</f>
        <v>3</v>
      </c>
      <c r="D22" s="5"/>
      <c r="E22" s="5">
        <v>12</v>
      </c>
      <c r="F22" s="5">
        <v>36</v>
      </c>
      <c r="G22" s="5">
        <v>20.5</v>
      </c>
      <c r="H22" s="42"/>
      <c r="I22" s="5"/>
      <c r="J22" s="5"/>
      <c r="K22" s="5"/>
      <c r="L22" s="5"/>
      <c r="M22" s="5">
        <f>SUM(D22:L22)</f>
        <v>68.5</v>
      </c>
      <c r="N22" s="34">
        <f t="shared" si="0"/>
        <v>22.833333333333332</v>
      </c>
    </row>
    <row r="23" spans="1:14" ht="12.75">
      <c r="A23" s="4">
        <v>19</v>
      </c>
      <c r="B23" s="39">
        <v>59.5</v>
      </c>
      <c r="C23" s="5">
        <f>COUNTIF(D23:L23,"&lt;&gt;")</f>
        <v>2</v>
      </c>
      <c r="D23" s="5"/>
      <c r="E23" s="5"/>
      <c r="F23" s="5"/>
      <c r="G23" s="5"/>
      <c r="H23" s="42"/>
      <c r="I23" s="5"/>
      <c r="J23" s="5">
        <v>26</v>
      </c>
      <c r="K23" s="5">
        <v>37</v>
      </c>
      <c r="L23" s="5"/>
      <c r="M23" s="5">
        <f>SUM(D23:L23)</f>
        <v>63</v>
      </c>
      <c r="N23" s="34">
        <f t="shared" si="0"/>
        <v>31.5</v>
      </c>
    </row>
    <row r="24" spans="1:14" ht="12.75">
      <c r="A24" s="4">
        <v>20</v>
      </c>
      <c r="B24" s="39" t="s">
        <v>89</v>
      </c>
      <c r="C24" s="5">
        <f>COUNTIF(D24:L24,"&lt;&gt;")</f>
        <v>1</v>
      </c>
      <c r="D24" s="5"/>
      <c r="E24" s="5"/>
      <c r="F24" s="5"/>
      <c r="G24" s="5">
        <v>58</v>
      </c>
      <c r="H24" s="42"/>
      <c r="I24" s="5"/>
      <c r="J24" s="5"/>
      <c r="K24" s="5"/>
      <c r="L24" s="5"/>
      <c r="M24" s="5">
        <f>SUM(D24:L24)</f>
        <v>58</v>
      </c>
      <c r="N24" s="34">
        <f t="shared" si="0"/>
        <v>58</v>
      </c>
    </row>
    <row r="25" spans="1:14" ht="12.75">
      <c r="A25" s="4">
        <v>21</v>
      </c>
      <c r="B25" s="39" t="s">
        <v>97</v>
      </c>
      <c r="C25" s="5">
        <f>COUNTIF(D25:L25,"&lt;&gt;")</f>
        <v>1</v>
      </c>
      <c r="D25" s="5"/>
      <c r="E25" s="5"/>
      <c r="F25" s="5"/>
      <c r="G25" s="5"/>
      <c r="H25" s="42"/>
      <c r="I25" s="5">
        <v>54</v>
      </c>
      <c r="J25" s="5"/>
      <c r="K25" s="5"/>
      <c r="L25" s="5"/>
      <c r="M25" s="5">
        <f>SUM(D25:L25)</f>
        <v>54</v>
      </c>
      <c r="N25" s="34">
        <f t="shared" si="0"/>
        <v>54</v>
      </c>
    </row>
    <row r="26" spans="1:14" ht="12.75">
      <c r="A26" s="4">
        <v>22</v>
      </c>
      <c r="B26" s="38" t="s">
        <v>49</v>
      </c>
      <c r="C26" s="5">
        <f>COUNTIF(D26:L26,"&lt;&gt;")</f>
        <v>1</v>
      </c>
      <c r="D26" s="5">
        <v>51</v>
      </c>
      <c r="E26" s="5"/>
      <c r="F26" s="5"/>
      <c r="G26" s="5"/>
      <c r="H26" s="42"/>
      <c r="I26" s="5"/>
      <c r="J26" s="5"/>
      <c r="K26" s="5"/>
      <c r="L26" s="5"/>
      <c r="M26" s="5">
        <f>SUM(D26:L26)</f>
        <v>51</v>
      </c>
      <c r="N26" s="34">
        <f t="shared" si="0"/>
        <v>51</v>
      </c>
    </row>
    <row r="27" spans="1:14" ht="12.75">
      <c r="A27" s="4">
        <v>23</v>
      </c>
      <c r="B27" s="38" t="s">
        <v>45</v>
      </c>
      <c r="C27" s="5">
        <f>COUNTIF(D27:L27,"&lt;&gt;")</f>
        <v>1</v>
      </c>
      <c r="D27" s="5">
        <v>51</v>
      </c>
      <c r="E27" s="5"/>
      <c r="F27" s="5"/>
      <c r="G27" s="5"/>
      <c r="H27" s="42"/>
      <c r="I27" s="5"/>
      <c r="J27" s="5"/>
      <c r="K27" s="5"/>
      <c r="L27" s="5"/>
      <c r="M27" s="5">
        <f>SUM(D27:L27)</f>
        <v>51</v>
      </c>
      <c r="N27" s="34">
        <f t="shared" si="0"/>
        <v>51</v>
      </c>
    </row>
    <row r="28" spans="1:14" ht="12.75">
      <c r="A28" s="4">
        <v>24</v>
      </c>
      <c r="B28" s="38" t="s">
        <v>47</v>
      </c>
      <c r="C28" s="5">
        <f>COUNTIF(D28:L28,"&lt;&gt;")</f>
        <v>1</v>
      </c>
      <c r="D28" s="5">
        <v>49</v>
      </c>
      <c r="E28" s="5"/>
      <c r="F28" s="5"/>
      <c r="G28" s="5"/>
      <c r="H28" s="42"/>
      <c r="I28" s="5"/>
      <c r="J28" s="5"/>
      <c r="K28" s="5"/>
      <c r="L28" s="5"/>
      <c r="M28" s="5">
        <f>SUM(D28:L28)</f>
        <v>49</v>
      </c>
      <c r="N28" s="34">
        <f t="shared" si="0"/>
        <v>49</v>
      </c>
    </row>
    <row r="29" spans="1:14" ht="12.75">
      <c r="A29" s="4">
        <v>25</v>
      </c>
      <c r="B29" s="39" t="s">
        <v>105</v>
      </c>
      <c r="C29" s="5">
        <f>COUNTIF(D29:L29,"&lt;&gt;")</f>
        <v>1</v>
      </c>
      <c r="D29" s="5"/>
      <c r="E29" s="5"/>
      <c r="F29" s="5"/>
      <c r="G29" s="5"/>
      <c r="H29" s="42"/>
      <c r="I29" s="5"/>
      <c r="J29" s="5">
        <v>43.5</v>
      </c>
      <c r="K29" s="5"/>
      <c r="L29" s="5"/>
      <c r="M29" s="5">
        <f>SUM(D29:L29)</f>
        <v>43.5</v>
      </c>
      <c r="N29" s="34">
        <f t="shared" si="0"/>
        <v>43.5</v>
      </c>
    </row>
    <row r="30" spans="1:14" ht="12.75">
      <c r="A30" s="4">
        <v>26</v>
      </c>
      <c r="B30" s="38" t="s">
        <v>34</v>
      </c>
      <c r="C30" s="5">
        <f>COUNTIF(D30:L30,"&lt;&gt;")</f>
        <v>1</v>
      </c>
      <c r="D30" s="5">
        <v>42</v>
      </c>
      <c r="E30" s="5"/>
      <c r="F30" s="5"/>
      <c r="G30" s="5"/>
      <c r="H30" s="42"/>
      <c r="I30" s="5"/>
      <c r="J30" s="5"/>
      <c r="K30" s="5"/>
      <c r="L30" s="5"/>
      <c r="M30" s="5">
        <f>SUM(D30:L30)</f>
        <v>42</v>
      </c>
      <c r="N30" s="34">
        <f aca="true" t="shared" si="2" ref="N30:N35">M30/C30</f>
        <v>42</v>
      </c>
    </row>
    <row r="31" spans="1:14" ht="12.75">
      <c r="A31" s="4">
        <v>27</v>
      </c>
      <c r="B31" s="38" t="s">
        <v>44</v>
      </c>
      <c r="C31" s="5">
        <f>COUNTIF(D31:L31,"&lt;&gt;")</f>
        <v>1</v>
      </c>
      <c r="D31" s="5">
        <v>41</v>
      </c>
      <c r="E31" s="5"/>
      <c r="F31" s="5"/>
      <c r="G31" s="5"/>
      <c r="H31" s="42"/>
      <c r="I31" s="5"/>
      <c r="J31" s="5"/>
      <c r="K31" s="5"/>
      <c r="L31" s="5"/>
      <c r="M31" s="5">
        <f>SUM(D31:L31)</f>
        <v>41</v>
      </c>
      <c r="N31" s="34">
        <f t="shared" si="2"/>
        <v>41</v>
      </c>
    </row>
    <row r="32" spans="1:14" ht="12.75">
      <c r="A32" s="4">
        <v>28</v>
      </c>
      <c r="B32" s="39" t="s">
        <v>94</v>
      </c>
      <c r="C32" s="5">
        <f>COUNTIF(D32:L32,"&lt;&gt;")</f>
        <v>1</v>
      </c>
      <c r="D32" s="5"/>
      <c r="E32" s="5"/>
      <c r="F32" s="5"/>
      <c r="G32" s="5"/>
      <c r="H32" s="42"/>
      <c r="I32" s="5">
        <v>39</v>
      </c>
      <c r="J32" s="5"/>
      <c r="K32" s="5"/>
      <c r="L32" s="5"/>
      <c r="M32" s="5">
        <f>SUM(D32:L32)</f>
        <v>39</v>
      </c>
      <c r="N32" s="34">
        <f t="shared" si="2"/>
        <v>39</v>
      </c>
    </row>
    <row r="33" spans="1:14" ht="12.75">
      <c r="A33" s="4">
        <v>29</v>
      </c>
      <c r="B33" s="39" t="s">
        <v>101</v>
      </c>
      <c r="C33" s="5">
        <f>COUNTIF(D33:L33,"&lt;&gt;")</f>
        <v>1</v>
      </c>
      <c r="D33" s="5"/>
      <c r="E33" s="5"/>
      <c r="F33" s="5"/>
      <c r="G33" s="5"/>
      <c r="H33" s="42"/>
      <c r="I33" s="5">
        <v>36.5</v>
      </c>
      <c r="J33" s="5"/>
      <c r="K33" s="5"/>
      <c r="L33" s="5"/>
      <c r="M33" s="5">
        <f>SUM(D33:L33)</f>
        <v>36.5</v>
      </c>
      <c r="N33" s="34">
        <f t="shared" si="2"/>
        <v>36.5</v>
      </c>
    </row>
    <row r="34" spans="1:14" ht="12.75">
      <c r="A34" s="4">
        <v>30</v>
      </c>
      <c r="B34" s="39" t="s">
        <v>102</v>
      </c>
      <c r="C34" s="5">
        <f>COUNTIF(D34:L34,"&lt;&gt;")</f>
        <v>1</v>
      </c>
      <c r="D34" s="5"/>
      <c r="E34" s="5"/>
      <c r="F34" s="5"/>
      <c r="G34" s="5"/>
      <c r="H34" s="42"/>
      <c r="I34" s="5">
        <v>33.5</v>
      </c>
      <c r="J34" s="5"/>
      <c r="K34" s="5"/>
      <c r="L34" s="5"/>
      <c r="M34" s="5">
        <f>SUM(D34:L34)</f>
        <v>33.5</v>
      </c>
      <c r="N34" s="34">
        <f t="shared" si="2"/>
        <v>33.5</v>
      </c>
    </row>
    <row r="35" spans="1:14" ht="12.75">
      <c r="A35" s="4">
        <v>31</v>
      </c>
      <c r="B35" s="39" t="s">
        <v>116</v>
      </c>
      <c r="C35" s="5">
        <f>COUNTIF(D35:L35,"&lt;&gt;")</f>
        <v>1</v>
      </c>
      <c r="D35" s="5"/>
      <c r="E35" s="5"/>
      <c r="F35" s="5"/>
      <c r="G35" s="5"/>
      <c r="H35" s="42"/>
      <c r="I35" s="5"/>
      <c r="J35" s="5"/>
      <c r="K35" s="5">
        <v>31.5</v>
      </c>
      <c r="L35" s="5"/>
      <c r="M35" s="5">
        <f>SUM(D35:L35)</f>
        <v>31.5</v>
      </c>
      <c r="N35" s="34">
        <f t="shared" si="2"/>
        <v>31.5</v>
      </c>
    </row>
    <row r="36" spans="1:14" ht="12.75">
      <c r="A36" s="4">
        <v>32</v>
      </c>
      <c r="B36" s="39" t="s">
        <v>106</v>
      </c>
      <c r="C36" s="5">
        <f>COUNTIF(D36:L36,"&lt;&gt;")</f>
        <v>1</v>
      </c>
      <c r="D36" s="5"/>
      <c r="E36" s="5"/>
      <c r="F36" s="5"/>
      <c r="G36" s="5"/>
      <c r="H36" s="42"/>
      <c r="I36" s="5"/>
      <c r="J36" s="5">
        <v>30</v>
      </c>
      <c r="K36" s="5"/>
      <c r="L36" s="5"/>
      <c r="M36" s="5">
        <f>SUM(D36:L36)</f>
        <v>30</v>
      </c>
      <c r="N36" s="34">
        <f aca="true" t="shared" si="3" ref="N36:N42">M36/C36</f>
        <v>30</v>
      </c>
    </row>
    <row r="37" spans="1:14" ht="12.75">
      <c r="A37" s="4">
        <v>33</v>
      </c>
      <c r="B37" s="39" t="s">
        <v>86</v>
      </c>
      <c r="C37" s="5">
        <f>COUNTIF(D37:L37,"&lt;&gt;")</f>
        <v>1</v>
      </c>
      <c r="D37" s="5"/>
      <c r="E37" s="5"/>
      <c r="F37" s="5"/>
      <c r="G37" s="5">
        <v>24</v>
      </c>
      <c r="H37" s="42"/>
      <c r="I37" s="5"/>
      <c r="J37" s="5"/>
      <c r="K37" s="5"/>
      <c r="L37" s="5"/>
      <c r="M37" s="5">
        <f>SUM(D37:L37)</f>
        <v>24</v>
      </c>
      <c r="N37" s="34">
        <f t="shared" si="3"/>
        <v>24</v>
      </c>
    </row>
    <row r="38" spans="1:14" ht="12.75">
      <c r="A38" s="4">
        <v>34</v>
      </c>
      <c r="B38" s="39" t="s">
        <v>108</v>
      </c>
      <c r="C38" s="5">
        <f>COUNTIF(D38:L38,"&lt;&gt;")</f>
        <v>1</v>
      </c>
      <c r="D38" s="5"/>
      <c r="E38" s="5"/>
      <c r="F38" s="5"/>
      <c r="G38" s="5"/>
      <c r="H38" s="42"/>
      <c r="I38" s="5"/>
      <c r="J38" s="5">
        <v>23.5</v>
      </c>
      <c r="K38" s="5"/>
      <c r="L38" s="5"/>
      <c r="M38" s="5">
        <f>SUM(D38:L38)</f>
        <v>23.5</v>
      </c>
      <c r="N38" s="34">
        <f t="shared" si="3"/>
        <v>23.5</v>
      </c>
    </row>
    <row r="39" spans="1:14" ht="12.75">
      <c r="A39" s="4">
        <v>35</v>
      </c>
      <c r="B39" s="39" t="s">
        <v>109</v>
      </c>
      <c r="C39" s="5">
        <f>COUNTIF(D39:L39,"&lt;&gt;")</f>
        <v>1</v>
      </c>
      <c r="D39" s="5"/>
      <c r="E39" s="5"/>
      <c r="F39" s="5"/>
      <c r="G39" s="5"/>
      <c r="H39" s="42"/>
      <c r="I39" s="5"/>
      <c r="J39" s="5">
        <v>22.5</v>
      </c>
      <c r="K39" s="5"/>
      <c r="L39" s="5"/>
      <c r="M39" s="5">
        <f>SUM(D39:L39)</f>
        <v>22.5</v>
      </c>
      <c r="N39" s="34">
        <f t="shared" si="3"/>
        <v>22.5</v>
      </c>
    </row>
    <row r="40" spans="1:14" ht="12.75">
      <c r="A40" s="4">
        <v>36</v>
      </c>
      <c r="B40" s="39" t="s">
        <v>71</v>
      </c>
      <c r="C40" s="5">
        <f>COUNTIF(D40:L40,"&lt;&gt;")</f>
        <v>1</v>
      </c>
      <c r="D40" s="5"/>
      <c r="E40" s="5">
        <v>21</v>
      </c>
      <c r="F40" s="5"/>
      <c r="G40" s="5"/>
      <c r="H40" s="42"/>
      <c r="I40" s="5"/>
      <c r="J40" s="5"/>
      <c r="K40" s="5"/>
      <c r="L40" s="5"/>
      <c r="M40" s="5">
        <f>SUM(D40:L40)</f>
        <v>21</v>
      </c>
      <c r="N40" s="34">
        <f t="shared" si="3"/>
        <v>21</v>
      </c>
    </row>
    <row r="41" spans="1:14" ht="12.75">
      <c r="A41" s="4">
        <v>37</v>
      </c>
      <c r="B41" s="39" t="s">
        <v>114</v>
      </c>
      <c r="C41" s="5">
        <f>COUNTIF(D41:L41,"&lt;&gt;")</f>
        <v>1</v>
      </c>
      <c r="D41" s="5"/>
      <c r="E41" s="5"/>
      <c r="F41" s="5"/>
      <c r="G41" s="5"/>
      <c r="H41" s="42"/>
      <c r="I41" s="5"/>
      <c r="J41" s="5">
        <v>20.5</v>
      </c>
      <c r="K41" s="5"/>
      <c r="L41" s="5"/>
      <c r="M41" s="5">
        <f>SUM(D41:L41)</f>
        <v>20.5</v>
      </c>
      <c r="N41" s="34">
        <f t="shared" si="3"/>
        <v>20.5</v>
      </c>
    </row>
    <row r="42" spans="1:14" ht="12.75">
      <c r="A42" s="4">
        <v>38</v>
      </c>
      <c r="B42" s="39" t="s">
        <v>60</v>
      </c>
      <c r="C42" s="5">
        <f>COUNTIF(D42:L42,"&lt;&gt;")</f>
        <v>1</v>
      </c>
      <c r="D42" s="5"/>
      <c r="E42" s="5">
        <v>18.5</v>
      </c>
      <c r="F42" s="5"/>
      <c r="G42" s="5"/>
      <c r="H42" s="42"/>
      <c r="I42" s="5"/>
      <c r="J42" s="5"/>
      <c r="K42" s="5"/>
      <c r="L42" s="5"/>
      <c r="M42" s="5">
        <f>SUM(D42:L42)</f>
        <v>18.5</v>
      </c>
      <c r="N42" s="34">
        <f t="shared" si="3"/>
        <v>18.5</v>
      </c>
    </row>
    <row r="43" spans="1:14" ht="12.75">
      <c r="A43" s="4">
        <v>39</v>
      </c>
      <c r="B43" s="39" t="s">
        <v>59</v>
      </c>
      <c r="C43" s="5">
        <f>COUNTIF(D43:L43,"&lt;&gt;")</f>
        <v>1</v>
      </c>
      <c r="D43" s="5"/>
      <c r="E43" s="5">
        <v>14</v>
      </c>
      <c r="F43" s="5"/>
      <c r="G43" s="5"/>
      <c r="H43" s="42"/>
      <c r="I43" s="5"/>
      <c r="J43" s="5"/>
      <c r="K43" s="5"/>
      <c r="L43" s="5"/>
      <c r="M43" s="5">
        <f>SUM(D43:L43)</f>
        <v>14</v>
      </c>
      <c r="N43" s="34">
        <f>M43/C43</f>
        <v>14</v>
      </c>
    </row>
    <row r="44" spans="1:14" ht="12.75">
      <c r="A44" s="4">
        <v>40</v>
      </c>
      <c r="B44" s="39" t="s">
        <v>107</v>
      </c>
      <c r="C44" s="5">
        <f>COUNTIF(D44:L44,"&lt;&gt;")</f>
        <v>1</v>
      </c>
      <c r="D44" s="5"/>
      <c r="E44" s="5"/>
      <c r="F44" s="5"/>
      <c r="G44" s="5"/>
      <c r="H44" s="42"/>
      <c r="I44" s="5"/>
      <c r="J44" s="5">
        <v>14</v>
      </c>
      <c r="K44" s="5"/>
      <c r="L44" s="5"/>
      <c r="M44" s="5">
        <f>SUM(D44:L44)</f>
        <v>14</v>
      </c>
      <c r="N44" s="34">
        <f>M44/C44</f>
        <v>14</v>
      </c>
    </row>
    <row r="45" spans="1:14" ht="12.75">
      <c r="A45" s="4">
        <v>41</v>
      </c>
      <c r="B45" s="39" t="s">
        <v>84</v>
      </c>
      <c r="C45" s="5">
        <f>COUNTIF(D45:L45,"&lt;&gt;")</f>
        <v>1</v>
      </c>
      <c r="D45" s="5"/>
      <c r="E45" s="5"/>
      <c r="F45" s="5"/>
      <c r="G45" s="5">
        <v>9</v>
      </c>
      <c r="H45" s="42"/>
      <c r="I45" s="5"/>
      <c r="J45" s="5"/>
      <c r="K45" s="5"/>
      <c r="L45" s="5"/>
      <c r="M45" s="5">
        <f>SUM(D45:L45)</f>
        <v>9</v>
      </c>
      <c r="N45" s="34">
        <f>M45/C45</f>
        <v>9</v>
      </c>
    </row>
    <row r="46" spans="1:14" ht="12.75">
      <c r="A46" s="49" t="s">
        <v>18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</row>
    <row r="47" spans="1:14" ht="12.7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</row>
    <row r="48" spans="1:14" ht="12.75">
      <c r="A48" s="48" t="s">
        <v>10</v>
      </c>
      <c r="B48" s="47" t="s">
        <v>12</v>
      </c>
      <c r="C48" s="9" t="s">
        <v>9</v>
      </c>
      <c r="D48" s="11">
        <f>SUM(D5:D45)/D50</f>
        <v>46.15625</v>
      </c>
      <c r="E48" s="11">
        <f>SUM(E5:E45)/E50</f>
        <v>38.970588235294116</v>
      </c>
      <c r="F48" s="11">
        <f>SUM(F5:F45)/F50</f>
        <v>45.84615384615385</v>
      </c>
      <c r="G48" s="11">
        <f>SUM(G5:G45)/G50</f>
        <v>42.583333333333336</v>
      </c>
      <c r="H48" s="11"/>
      <c r="I48" s="11">
        <f>SUM(I5:I45)/I50</f>
        <v>44.09375</v>
      </c>
      <c r="J48" s="11">
        <f>SUM(J5:J45)/J50</f>
        <v>34.77777777777778</v>
      </c>
      <c r="K48" s="11">
        <f>SUM(K5:K45)/K50</f>
        <v>46.666666666666664</v>
      </c>
      <c r="L48" s="11"/>
      <c r="M48" s="6"/>
      <c r="N48" s="18"/>
    </row>
    <row r="49" spans="1:14" ht="12.75">
      <c r="A49" s="48"/>
      <c r="B49" s="47"/>
      <c r="C49" s="10" t="s">
        <v>13</v>
      </c>
      <c r="D49" s="11">
        <f>MAX(D5:D45)</f>
        <v>58.5</v>
      </c>
      <c r="E49" s="11">
        <f>MAX(E5:E45)</f>
        <v>63</v>
      </c>
      <c r="F49" s="11">
        <f>MAX(F5:F45)</f>
        <v>59</v>
      </c>
      <c r="G49" s="11">
        <f>MAX(G5:G45)</f>
        <v>61</v>
      </c>
      <c r="H49" s="11"/>
      <c r="I49" s="11">
        <f>MAX(I5:I45)</f>
        <v>56</v>
      </c>
      <c r="J49" s="11">
        <f>MAX(J5:J45)</f>
        <v>51</v>
      </c>
      <c r="K49" s="11">
        <f>MAX(K5:K45)</f>
        <v>62.5</v>
      </c>
      <c r="L49" s="11"/>
      <c r="M49" s="16"/>
      <c r="N49" s="17"/>
    </row>
    <row r="50" spans="1:14" ht="12.75">
      <c r="A50" s="48"/>
      <c r="B50" s="47"/>
      <c r="C50" s="13" t="s">
        <v>14</v>
      </c>
      <c r="D50" s="14">
        <f>COUNTIF(D5:D45,"&lt;&gt;")</f>
        <v>16</v>
      </c>
      <c r="E50" s="14">
        <f>COUNTIF(E5:E45,"&lt;&gt;")</f>
        <v>17</v>
      </c>
      <c r="F50" s="14">
        <f>COUNTIF(F5:F45,"&lt;&gt;")</f>
        <v>13</v>
      </c>
      <c r="G50" s="14">
        <f>COUNTIF(G5:G45,"&lt;&gt;")</f>
        <v>18</v>
      </c>
      <c r="H50" s="14"/>
      <c r="I50" s="14">
        <f>COUNTIF(I5:I45,"&lt;&gt;")</f>
        <v>16</v>
      </c>
      <c r="J50" s="14">
        <f>COUNTIF(J5:J45,"&lt;&gt;")</f>
        <v>18</v>
      </c>
      <c r="K50" s="14">
        <f>COUNTIF(K5:K45,"&lt;&gt;")</f>
        <v>15</v>
      </c>
      <c r="L50" s="14"/>
      <c r="M50" s="18"/>
      <c r="N50" s="17"/>
    </row>
    <row r="51" spans="1:14" ht="12.75">
      <c r="A51" s="48"/>
      <c r="B51" s="46" t="s">
        <v>11</v>
      </c>
      <c r="C51" s="3" t="s">
        <v>4</v>
      </c>
      <c r="D51" s="8" t="s">
        <v>41</v>
      </c>
      <c r="E51" s="8" t="s">
        <v>41</v>
      </c>
      <c r="F51" s="8" t="s">
        <v>41</v>
      </c>
      <c r="G51" s="8" t="s">
        <v>41</v>
      </c>
      <c r="H51" s="43"/>
      <c r="I51" s="8" t="s">
        <v>103</v>
      </c>
      <c r="J51" s="8" t="s">
        <v>103</v>
      </c>
      <c r="K51" s="8" t="s">
        <v>103</v>
      </c>
      <c r="L51" s="8"/>
      <c r="M51" s="19"/>
      <c r="N51" s="17"/>
    </row>
    <row r="52" spans="1:14" ht="12.75">
      <c r="A52" s="48"/>
      <c r="B52" s="46"/>
      <c r="C52" s="3" t="s">
        <v>5</v>
      </c>
      <c r="D52" s="8" t="s">
        <v>52</v>
      </c>
      <c r="E52" s="8" t="s">
        <v>72</v>
      </c>
      <c r="F52" s="8" t="s">
        <v>82</v>
      </c>
      <c r="G52" s="8" t="s">
        <v>74</v>
      </c>
      <c r="H52" s="43"/>
      <c r="I52" s="8" t="s">
        <v>52</v>
      </c>
      <c r="J52" s="23" t="s">
        <v>74</v>
      </c>
      <c r="K52" s="8" t="s">
        <v>83</v>
      </c>
      <c r="L52" s="23"/>
      <c r="M52" s="20"/>
      <c r="N52" s="21"/>
    </row>
    <row r="53" spans="1:14" ht="12.75">
      <c r="A53" s="48"/>
      <c r="B53" s="46"/>
      <c r="C53" s="3" t="s">
        <v>6</v>
      </c>
      <c r="D53" s="8" t="s">
        <v>53</v>
      </c>
      <c r="E53" s="8" t="s">
        <v>73</v>
      </c>
      <c r="F53" s="8" t="s">
        <v>81</v>
      </c>
      <c r="G53" s="8" t="s">
        <v>93</v>
      </c>
      <c r="H53" s="43"/>
      <c r="I53" s="8" t="s">
        <v>53</v>
      </c>
      <c r="J53" s="8" t="s">
        <v>73</v>
      </c>
      <c r="K53" s="8" t="s">
        <v>81</v>
      </c>
      <c r="L53" s="8"/>
      <c r="M53" s="20"/>
      <c r="N53" s="21"/>
    </row>
    <row r="54" spans="1:14" ht="12.75" customHeight="1">
      <c r="A54" s="48"/>
      <c r="B54" s="46"/>
      <c r="C54" s="3" t="s">
        <v>7</v>
      </c>
      <c r="D54" s="8" t="s">
        <v>54</v>
      </c>
      <c r="E54" s="8" t="s">
        <v>74</v>
      </c>
      <c r="F54" s="8" t="s">
        <v>83</v>
      </c>
      <c r="G54" s="8" t="s">
        <v>54</v>
      </c>
      <c r="H54" s="43"/>
      <c r="I54" s="8" t="s">
        <v>104</v>
      </c>
      <c r="J54" s="23" t="s">
        <v>82</v>
      </c>
      <c r="K54" s="8" t="s">
        <v>52</v>
      </c>
      <c r="L54" s="23"/>
      <c r="M54" s="20"/>
      <c r="N54" s="21"/>
    </row>
    <row r="55" spans="1:14" s="7" customFormat="1" ht="12.75" customHeight="1">
      <c r="A55" s="48"/>
      <c r="B55" s="46"/>
      <c r="C55" s="3" t="s">
        <v>8</v>
      </c>
      <c r="D55" s="8" t="s">
        <v>42</v>
      </c>
      <c r="E55" s="8" t="s">
        <v>42</v>
      </c>
      <c r="F55" s="8" t="s">
        <v>42</v>
      </c>
      <c r="G55" s="8" t="s">
        <v>42</v>
      </c>
      <c r="H55" s="43"/>
      <c r="I55" s="8" t="s">
        <v>42</v>
      </c>
      <c r="J55" s="8" t="s">
        <v>42</v>
      </c>
      <c r="K55" s="8" t="s">
        <v>42</v>
      </c>
      <c r="L55" s="8"/>
      <c r="M55" s="20"/>
      <c r="N55" s="21"/>
    </row>
    <row r="56" spans="1:14" s="12" customFormat="1" ht="12.75">
      <c r="A56" s="24"/>
      <c r="B56" s="6"/>
      <c r="C56" s="1"/>
      <c r="D56" s="26"/>
      <c r="E56" s="26"/>
      <c r="F56" s="25"/>
      <c r="G56" s="26"/>
      <c r="H56" s="41"/>
      <c r="I56" s="22"/>
      <c r="J56" s="22"/>
      <c r="K56" s="22"/>
      <c r="L56" s="22"/>
      <c r="M56" s="20"/>
      <c r="N56" s="21"/>
    </row>
    <row r="57" spans="1:14" s="15" customFormat="1" ht="12.75">
      <c r="A57" s="6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/>
      <c r="N57" s="12"/>
    </row>
    <row r="58" ht="11.25" customHeight="1"/>
    <row r="60" ht="12.75">
      <c r="O60" s="12"/>
    </row>
  </sheetData>
  <mergeCells count="12">
    <mergeCell ref="A1:N1"/>
    <mergeCell ref="A2:G2"/>
    <mergeCell ref="H2:M2"/>
    <mergeCell ref="M3:M4"/>
    <mergeCell ref="B3:B4"/>
    <mergeCell ref="A3:A4"/>
    <mergeCell ref="D3:L3"/>
    <mergeCell ref="C3:C4"/>
    <mergeCell ref="B51:B55"/>
    <mergeCell ref="B48:B50"/>
    <mergeCell ref="A48:A55"/>
    <mergeCell ref="A46:N4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="85" zoomScaleNormal="85" workbookViewId="0" topLeftCell="A1">
      <selection activeCell="I15" sqref="I15"/>
    </sheetView>
  </sheetViews>
  <sheetFormatPr defaultColWidth="9.140625" defaultRowHeight="12.75"/>
  <cols>
    <col min="2" max="2" width="30.71093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67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9" ht="12.75">
      <c r="A2" s="70" t="s">
        <v>117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ht="12.75" customHeight="1">
      <c r="A3" s="75" t="s">
        <v>0</v>
      </c>
      <c r="B3" s="77" t="s">
        <v>1</v>
      </c>
      <c r="C3" s="83" t="s">
        <v>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27"/>
    </row>
    <row r="4" spans="1:19" ht="12.75">
      <c r="A4" s="76"/>
      <c r="B4" s="78"/>
      <c r="C4" s="73">
        <v>42904</v>
      </c>
      <c r="D4" s="74"/>
      <c r="E4" s="73">
        <f>C4+7</f>
        <v>42911</v>
      </c>
      <c r="F4" s="74"/>
      <c r="G4" s="73">
        <f>E4+7</f>
        <v>42918</v>
      </c>
      <c r="H4" s="74"/>
      <c r="I4" s="73">
        <f>G4+7</f>
        <v>42925</v>
      </c>
      <c r="J4" s="74"/>
      <c r="K4" s="73">
        <v>42939</v>
      </c>
      <c r="L4" s="74"/>
      <c r="M4" s="73">
        <f>K4+7</f>
        <v>42946</v>
      </c>
      <c r="N4" s="74"/>
      <c r="O4" s="73">
        <f>M4+7</f>
        <v>42953</v>
      </c>
      <c r="P4" s="74"/>
      <c r="Q4" s="73">
        <f>O4+7</f>
        <v>42960</v>
      </c>
      <c r="R4" s="74"/>
      <c r="S4" s="30" t="s">
        <v>21</v>
      </c>
    </row>
    <row r="5" spans="1:19" ht="12.75">
      <c r="A5" s="28"/>
      <c r="B5" s="29"/>
      <c r="C5" s="31" t="s">
        <v>19</v>
      </c>
      <c r="D5" s="31" t="s">
        <v>20</v>
      </c>
      <c r="E5" s="31" t="s">
        <v>19</v>
      </c>
      <c r="F5" s="31" t="s">
        <v>20</v>
      </c>
      <c r="G5" s="31" t="s">
        <v>19</v>
      </c>
      <c r="H5" s="31" t="s">
        <v>20</v>
      </c>
      <c r="I5" s="31" t="s">
        <v>19</v>
      </c>
      <c r="J5" s="31" t="s">
        <v>20</v>
      </c>
      <c r="K5" s="31" t="s">
        <v>19</v>
      </c>
      <c r="L5" s="31" t="s">
        <v>20</v>
      </c>
      <c r="M5" s="31" t="s">
        <v>19</v>
      </c>
      <c r="N5" s="31" t="s">
        <v>20</v>
      </c>
      <c r="O5" s="31" t="s">
        <v>19</v>
      </c>
      <c r="P5" s="31" t="s">
        <v>20</v>
      </c>
      <c r="Q5" s="31" t="s">
        <v>19</v>
      </c>
      <c r="R5" s="31" t="s">
        <v>20</v>
      </c>
      <c r="S5" s="32" t="s">
        <v>22</v>
      </c>
    </row>
    <row r="6" spans="1:19" ht="12.75" customHeight="1">
      <c r="A6" s="33">
        <v>1</v>
      </c>
      <c r="B6" s="38" t="s">
        <v>36</v>
      </c>
      <c r="C6" s="30">
        <v>3</v>
      </c>
      <c r="D6" s="30"/>
      <c r="E6" s="30"/>
      <c r="F6" s="30"/>
      <c r="G6" s="30">
        <v>2</v>
      </c>
      <c r="H6" s="30"/>
      <c r="I6" s="30"/>
      <c r="J6" s="30">
        <v>3</v>
      </c>
      <c r="K6" s="30"/>
      <c r="L6" s="30">
        <v>3</v>
      </c>
      <c r="M6" s="30"/>
      <c r="N6" s="30"/>
      <c r="O6" s="30">
        <v>3</v>
      </c>
      <c r="P6" s="30"/>
      <c r="Q6" s="30"/>
      <c r="R6" s="30"/>
      <c r="S6" s="33">
        <f>SUM(C6:R6)</f>
        <v>14</v>
      </c>
    </row>
    <row r="7" spans="1:19" ht="12.75">
      <c r="A7" s="33">
        <f aca="true" t="shared" si="0" ref="A7:A14">A6+1</f>
        <v>2</v>
      </c>
      <c r="B7" s="38" t="s">
        <v>38</v>
      </c>
      <c r="C7" s="30"/>
      <c r="D7" s="30">
        <v>3</v>
      </c>
      <c r="E7" s="30"/>
      <c r="F7" s="30"/>
      <c r="G7" s="30">
        <v>3</v>
      </c>
      <c r="H7" s="30"/>
      <c r="I7" s="30"/>
      <c r="J7" s="30">
        <v>2</v>
      </c>
      <c r="K7" s="30">
        <v>2</v>
      </c>
      <c r="L7" s="30"/>
      <c r="M7" s="30"/>
      <c r="N7" s="30"/>
      <c r="O7" s="30"/>
      <c r="P7" s="30"/>
      <c r="Q7" s="30"/>
      <c r="R7" s="30"/>
      <c r="S7" s="33">
        <f>SUM(C7:R7)</f>
        <v>10</v>
      </c>
    </row>
    <row r="8" spans="1:19" ht="12.75">
      <c r="A8" s="33">
        <f t="shared" si="0"/>
        <v>3</v>
      </c>
      <c r="B8" s="38" t="s">
        <v>35</v>
      </c>
      <c r="C8" s="30"/>
      <c r="D8" s="30"/>
      <c r="E8" s="30">
        <v>2</v>
      </c>
      <c r="F8" s="30"/>
      <c r="G8" s="30">
        <v>2</v>
      </c>
      <c r="H8" s="30"/>
      <c r="I8" s="30"/>
      <c r="J8" s="30"/>
      <c r="K8" s="30"/>
      <c r="L8" s="30">
        <v>1</v>
      </c>
      <c r="M8" s="30"/>
      <c r="N8" s="30">
        <v>1</v>
      </c>
      <c r="O8" s="30">
        <v>1</v>
      </c>
      <c r="P8" s="30">
        <v>3</v>
      </c>
      <c r="Q8" s="30"/>
      <c r="R8" s="30"/>
      <c r="S8" s="33">
        <f>SUM(C8:R8)</f>
        <v>10</v>
      </c>
    </row>
    <row r="9" spans="1:19" ht="12" customHeight="1">
      <c r="A9" s="33">
        <f t="shared" si="0"/>
        <v>4</v>
      </c>
      <c r="B9" s="38" t="s">
        <v>80</v>
      </c>
      <c r="C9" s="30"/>
      <c r="D9" s="33"/>
      <c r="E9" s="33"/>
      <c r="F9" s="33"/>
      <c r="G9" s="33">
        <v>1</v>
      </c>
      <c r="H9" s="33">
        <v>3</v>
      </c>
      <c r="I9" s="33">
        <v>2</v>
      </c>
      <c r="J9" s="33"/>
      <c r="K9" s="30">
        <v>3</v>
      </c>
      <c r="L9" s="33"/>
      <c r="M9" s="33"/>
      <c r="N9" s="33"/>
      <c r="O9" s="33"/>
      <c r="P9" s="33"/>
      <c r="Q9" s="33"/>
      <c r="R9" s="33"/>
      <c r="S9" s="33">
        <f>SUM(C9:R9)</f>
        <v>9</v>
      </c>
    </row>
    <row r="10" spans="1:19" ht="12.75">
      <c r="A10" s="33">
        <f t="shared" si="0"/>
        <v>5</v>
      </c>
      <c r="B10" s="44" t="s">
        <v>67</v>
      </c>
      <c r="C10" s="33"/>
      <c r="D10" s="33"/>
      <c r="E10" s="33"/>
      <c r="F10" s="33">
        <v>3</v>
      </c>
      <c r="G10" s="33"/>
      <c r="H10" s="33"/>
      <c r="I10" s="33">
        <v>3</v>
      </c>
      <c r="J10" s="33">
        <v>2</v>
      </c>
      <c r="K10" s="33"/>
      <c r="L10" s="33"/>
      <c r="M10" s="33"/>
      <c r="N10" s="33"/>
      <c r="O10" s="33"/>
      <c r="P10" s="33"/>
      <c r="Q10" s="33"/>
      <c r="R10" s="33"/>
      <c r="S10" s="33">
        <f>SUM(C10:R10)</f>
        <v>8</v>
      </c>
    </row>
    <row r="11" spans="1:19" ht="12.75">
      <c r="A11" s="33">
        <f t="shared" si="0"/>
        <v>6</v>
      </c>
      <c r="B11" s="38" t="s">
        <v>46</v>
      </c>
      <c r="C11" s="30"/>
      <c r="D11" s="33">
        <v>1</v>
      </c>
      <c r="E11" s="33"/>
      <c r="F11" s="33">
        <v>2</v>
      </c>
      <c r="G11" s="33"/>
      <c r="H11" s="33"/>
      <c r="I11" s="33"/>
      <c r="J11" s="33"/>
      <c r="K11" s="30"/>
      <c r="L11" s="33"/>
      <c r="M11" s="33"/>
      <c r="N11" s="33"/>
      <c r="O11" s="33">
        <v>3</v>
      </c>
      <c r="P11" s="33">
        <v>2</v>
      </c>
      <c r="Q11" s="33"/>
      <c r="R11" s="33"/>
      <c r="S11" s="33">
        <f>SUM(C11:R11)</f>
        <v>8</v>
      </c>
    </row>
    <row r="12" spans="1:19" ht="12.75">
      <c r="A12" s="33">
        <f t="shared" si="0"/>
        <v>7</v>
      </c>
      <c r="B12" s="38" t="s">
        <v>39</v>
      </c>
      <c r="C12" s="30"/>
      <c r="D12" s="33"/>
      <c r="E12" s="33"/>
      <c r="F12" s="33">
        <v>1</v>
      </c>
      <c r="G12" s="33"/>
      <c r="H12" s="33">
        <v>2</v>
      </c>
      <c r="I12" s="33"/>
      <c r="J12" s="33"/>
      <c r="K12" s="30"/>
      <c r="L12" s="33"/>
      <c r="M12" s="33">
        <v>1</v>
      </c>
      <c r="N12" s="33"/>
      <c r="O12" s="33">
        <v>3</v>
      </c>
      <c r="P12" s="33"/>
      <c r="Q12" s="33"/>
      <c r="R12" s="33"/>
      <c r="S12" s="33">
        <f>SUM(C12:R12)</f>
        <v>7</v>
      </c>
    </row>
    <row r="13" spans="1:19" ht="12.75">
      <c r="A13" s="33">
        <f t="shared" si="0"/>
        <v>8</v>
      </c>
      <c r="B13" s="38" t="s">
        <v>43</v>
      </c>
      <c r="C13" s="33">
        <v>2</v>
      </c>
      <c r="D13" s="33">
        <v>2</v>
      </c>
      <c r="E13" s="33"/>
      <c r="F13" s="33"/>
      <c r="G13" s="33">
        <v>2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>
        <f>SUM(C13:R13)</f>
        <v>6</v>
      </c>
    </row>
    <row r="14" spans="1:19" ht="12.75">
      <c r="A14" s="33">
        <f t="shared" si="0"/>
        <v>9</v>
      </c>
      <c r="B14" s="38" t="s">
        <v>107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>
        <v>3</v>
      </c>
      <c r="N14" s="30">
        <v>3</v>
      </c>
      <c r="O14" s="30"/>
      <c r="P14" s="30"/>
      <c r="Q14" s="30"/>
      <c r="R14" s="30"/>
      <c r="S14" s="33">
        <f>SUM(C14:R14)</f>
        <v>6</v>
      </c>
    </row>
    <row r="15" spans="1:19" ht="12.75">
      <c r="A15" s="33">
        <v>10</v>
      </c>
      <c r="B15" s="39">
        <v>59.5</v>
      </c>
      <c r="C15" s="30"/>
      <c r="D15" s="30">
        <v>2</v>
      </c>
      <c r="E15" s="30">
        <v>1</v>
      </c>
      <c r="F15" s="30"/>
      <c r="G15" s="30"/>
      <c r="H15" s="30"/>
      <c r="I15" s="30"/>
      <c r="J15" s="30"/>
      <c r="K15" s="30"/>
      <c r="L15" s="30"/>
      <c r="M15" s="30"/>
      <c r="N15" s="30">
        <v>2</v>
      </c>
      <c r="O15" s="30"/>
      <c r="P15" s="30"/>
      <c r="Q15" s="30"/>
      <c r="R15" s="30"/>
      <c r="S15" s="33">
        <f>SUM(C15:R15)</f>
        <v>5</v>
      </c>
    </row>
    <row r="16" spans="1:19" ht="12.75">
      <c r="A16" s="33">
        <v>11</v>
      </c>
      <c r="B16" s="38" t="s">
        <v>75</v>
      </c>
      <c r="C16" s="30"/>
      <c r="D16" s="33"/>
      <c r="E16" s="33"/>
      <c r="F16" s="33"/>
      <c r="G16" s="33">
        <v>3</v>
      </c>
      <c r="H16" s="33"/>
      <c r="I16" s="33"/>
      <c r="J16" s="33"/>
      <c r="K16" s="30">
        <v>1</v>
      </c>
      <c r="L16" s="33"/>
      <c r="M16" s="33"/>
      <c r="N16" s="33"/>
      <c r="O16" s="33"/>
      <c r="P16" s="33"/>
      <c r="Q16" s="33"/>
      <c r="R16" s="33"/>
      <c r="S16" s="33">
        <f>SUM(C16:R16)</f>
        <v>4</v>
      </c>
    </row>
    <row r="17" spans="1:19" ht="12.75">
      <c r="A17" s="33">
        <v>12</v>
      </c>
      <c r="B17" s="38" t="s">
        <v>49</v>
      </c>
      <c r="C17" s="33">
        <v>1</v>
      </c>
      <c r="D17" s="33">
        <v>2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>
        <f>SUM(C17:R17)</f>
        <v>3</v>
      </c>
    </row>
    <row r="18" spans="1:19" ht="12.75">
      <c r="A18" s="33">
        <v>13</v>
      </c>
      <c r="B18" s="38" t="s">
        <v>40</v>
      </c>
      <c r="C18" s="30"/>
      <c r="D18" s="33"/>
      <c r="E18" s="33">
        <v>3</v>
      </c>
      <c r="F18" s="33"/>
      <c r="G18" s="33"/>
      <c r="H18" s="33"/>
      <c r="I18" s="33"/>
      <c r="J18" s="33"/>
      <c r="K18" s="30"/>
      <c r="L18" s="33"/>
      <c r="M18" s="33"/>
      <c r="N18" s="33"/>
      <c r="O18" s="33"/>
      <c r="P18" s="33"/>
      <c r="Q18" s="33"/>
      <c r="R18" s="33"/>
      <c r="S18" s="33">
        <f>SUM(C18:R18)</f>
        <v>3</v>
      </c>
    </row>
    <row r="19" spans="1:19" ht="12.75">
      <c r="A19" s="33">
        <v>14</v>
      </c>
      <c r="B19" s="38" t="s">
        <v>37</v>
      </c>
      <c r="C19" s="30"/>
      <c r="D19" s="30">
        <v>1</v>
      </c>
      <c r="E19" s="30"/>
      <c r="F19" s="30"/>
      <c r="G19" s="30">
        <v>1</v>
      </c>
      <c r="H19" s="30"/>
      <c r="I19" s="30"/>
      <c r="J19" s="30"/>
      <c r="K19" s="30"/>
      <c r="L19" s="30"/>
      <c r="M19" s="30"/>
      <c r="N19" s="30"/>
      <c r="O19" s="30"/>
      <c r="P19" s="30">
        <v>1</v>
      </c>
      <c r="Q19" s="30"/>
      <c r="R19" s="30"/>
      <c r="S19" s="33">
        <f>SUM(C19:R19)</f>
        <v>3</v>
      </c>
    </row>
    <row r="20" spans="1:19" ht="12.75">
      <c r="A20" s="33">
        <v>15</v>
      </c>
      <c r="B20" s="38" t="s">
        <v>33</v>
      </c>
      <c r="C20" s="30"/>
      <c r="D20" s="30"/>
      <c r="E20" s="30"/>
      <c r="F20" s="30"/>
      <c r="G20" s="30"/>
      <c r="H20" s="30"/>
      <c r="I20" s="30">
        <v>1</v>
      </c>
      <c r="J20" s="30"/>
      <c r="K20" s="30"/>
      <c r="L20" s="30"/>
      <c r="M20" s="30"/>
      <c r="N20" s="30"/>
      <c r="O20" s="30">
        <v>2</v>
      </c>
      <c r="P20" s="30"/>
      <c r="Q20" s="30"/>
      <c r="R20" s="30"/>
      <c r="S20" s="33">
        <f>SUM(C20:R20)</f>
        <v>3</v>
      </c>
    </row>
    <row r="21" spans="1:19" ht="12.75">
      <c r="A21" s="33">
        <v>16</v>
      </c>
      <c r="B21" s="38" t="s">
        <v>92</v>
      </c>
      <c r="C21" s="30"/>
      <c r="D21" s="30"/>
      <c r="E21" s="30"/>
      <c r="F21" s="30"/>
      <c r="G21" s="30"/>
      <c r="H21" s="30"/>
      <c r="I21" s="30"/>
      <c r="J21" s="30">
        <v>2</v>
      </c>
      <c r="K21" s="30"/>
      <c r="L21" s="30"/>
      <c r="M21" s="30"/>
      <c r="N21" s="30"/>
      <c r="O21" s="30"/>
      <c r="P21" s="30"/>
      <c r="Q21" s="30"/>
      <c r="R21" s="30"/>
      <c r="S21" s="33">
        <f>SUM(C21:R21)</f>
        <v>2</v>
      </c>
    </row>
    <row r="22" spans="1:19" ht="12.75">
      <c r="A22" s="33">
        <v>17</v>
      </c>
      <c r="B22" s="38" t="s">
        <v>66</v>
      </c>
      <c r="C22" s="30"/>
      <c r="D22" s="30"/>
      <c r="E22" s="30"/>
      <c r="F22" s="30"/>
      <c r="G22" s="30"/>
      <c r="H22" s="30"/>
      <c r="I22" s="30"/>
      <c r="J22" s="30"/>
      <c r="K22" s="30"/>
      <c r="L22" s="30">
        <v>2</v>
      </c>
      <c r="M22" s="30"/>
      <c r="N22" s="30"/>
      <c r="O22" s="30"/>
      <c r="P22" s="30"/>
      <c r="Q22" s="30"/>
      <c r="R22" s="30"/>
      <c r="S22" s="33">
        <f>SUM(C22:R22)</f>
        <v>2</v>
      </c>
    </row>
    <row r="23" spans="1:19" ht="12.75">
      <c r="A23" s="33">
        <v>18</v>
      </c>
      <c r="B23" s="38" t="s">
        <v>108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>
        <v>2</v>
      </c>
      <c r="N23" s="30"/>
      <c r="O23" s="30"/>
      <c r="P23" s="30"/>
      <c r="Q23" s="30"/>
      <c r="R23" s="30"/>
      <c r="S23" s="33">
        <f>SUM(C23:R23)</f>
        <v>2</v>
      </c>
    </row>
    <row r="24" spans="1:19" ht="12.75">
      <c r="A24" s="33">
        <v>19</v>
      </c>
      <c r="B24" s="38" t="s">
        <v>86</v>
      </c>
      <c r="C24" s="30"/>
      <c r="D24" s="30"/>
      <c r="E24" s="30"/>
      <c r="F24" s="30"/>
      <c r="G24" s="30"/>
      <c r="H24" s="30"/>
      <c r="I24" s="30"/>
      <c r="J24" s="30">
        <v>1</v>
      </c>
      <c r="K24" s="30"/>
      <c r="L24" s="30"/>
      <c r="M24" s="30"/>
      <c r="N24" s="30"/>
      <c r="O24" s="30"/>
      <c r="P24" s="30"/>
      <c r="Q24" s="30"/>
      <c r="R24" s="30"/>
      <c r="S24" s="33">
        <f>SUM(C24:R24)</f>
        <v>1</v>
      </c>
    </row>
    <row r="25" spans="1:19" ht="12.75">
      <c r="A25" s="33">
        <v>20</v>
      </c>
      <c r="B25" s="38" t="s">
        <v>48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>
        <v>1</v>
      </c>
      <c r="Q25" s="30"/>
      <c r="R25" s="30"/>
      <c r="S25" s="33">
        <f>SUM(C25:R25)</f>
        <v>1</v>
      </c>
    </row>
    <row r="26" spans="1:19" ht="12.75">
      <c r="A26" s="33">
        <v>21</v>
      </c>
      <c r="B26" s="38" t="s">
        <v>27</v>
      </c>
      <c r="C26" s="30"/>
      <c r="D26" s="33"/>
      <c r="E26" s="33"/>
      <c r="F26" s="33"/>
      <c r="G26" s="33"/>
      <c r="H26" s="33">
        <v>1</v>
      </c>
      <c r="I26" s="33"/>
      <c r="J26" s="33"/>
      <c r="K26" s="30"/>
      <c r="L26" s="33"/>
      <c r="M26" s="33"/>
      <c r="N26" s="33"/>
      <c r="O26" s="33"/>
      <c r="P26" s="33"/>
      <c r="Q26" s="33"/>
      <c r="R26" s="33"/>
      <c r="S26" s="33">
        <f>SUM(C26:R26)</f>
        <v>1</v>
      </c>
    </row>
    <row r="27" spans="1:19" ht="12.75" customHeight="1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</row>
    <row r="28" spans="1:19" ht="12.7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</row>
  </sheetData>
  <mergeCells count="14">
    <mergeCell ref="A27:S28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="85" zoomScaleNormal="85" workbookViewId="0" topLeftCell="A73">
      <selection activeCell="H92" sqref="H92"/>
    </sheetView>
  </sheetViews>
  <sheetFormatPr defaultColWidth="9.140625" defaultRowHeight="12.75"/>
  <cols>
    <col min="1" max="1" width="28.00390625" style="0" bestFit="1" customWidth="1"/>
    <col min="2" max="2" width="7.8515625" style="0" bestFit="1" customWidth="1"/>
    <col min="4" max="4" width="28.8515625" style="0" bestFit="1" customWidth="1"/>
    <col min="7" max="7" width="27.57421875" style="0" bestFit="1" customWidth="1"/>
    <col min="10" max="10" width="27.57421875" style="0" bestFit="1" customWidth="1"/>
  </cols>
  <sheetData>
    <row r="1" spans="1:12" ht="12.75">
      <c r="A1" s="71" t="s">
        <v>29</v>
      </c>
      <c r="B1" s="71"/>
      <c r="C1" s="71"/>
      <c r="D1" s="71"/>
      <c r="E1" s="71"/>
      <c r="F1" s="71"/>
      <c r="G1" s="71" t="s">
        <v>29</v>
      </c>
      <c r="H1" s="71"/>
      <c r="I1" s="71"/>
      <c r="J1" s="71"/>
      <c r="K1" s="71"/>
      <c r="L1" s="71"/>
    </row>
    <row r="2" spans="1:12" ht="12.75">
      <c r="A2" s="91">
        <v>42904</v>
      </c>
      <c r="B2" s="92"/>
      <c r="C2" s="92"/>
      <c r="D2" s="91">
        <v>42904</v>
      </c>
      <c r="E2" s="92"/>
      <c r="F2" s="92"/>
      <c r="G2" s="91">
        <v>42904</v>
      </c>
      <c r="H2" s="92"/>
      <c r="I2" s="92"/>
      <c r="J2" s="91">
        <v>42904</v>
      </c>
      <c r="K2" s="92"/>
      <c r="L2" s="92"/>
    </row>
    <row r="3" spans="1:12" ht="12.75">
      <c r="A3" s="92" t="s">
        <v>19</v>
      </c>
      <c r="B3" s="92"/>
      <c r="C3" s="92"/>
      <c r="D3" s="92" t="s">
        <v>20</v>
      </c>
      <c r="E3" s="92"/>
      <c r="F3" s="92"/>
      <c r="G3" s="92" t="s">
        <v>19</v>
      </c>
      <c r="H3" s="92"/>
      <c r="I3" s="92"/>
      <c r="J3" s="92" t="s">
        <v>20</v>
      </c>
      <c r="K3" s="92"/>
      <c r="L3" s="92"/>
    </row>
    <row r="4" spans="1:12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  <c r="G4" s="3" t="s">
        <v>1</v>
      </c>
      <c r="H4" s="3" t="s">
        <v>25</v>
      </c>
      <c r="I4" s="3" t="s">
        <v>26</v>
      </c>
      <c r="J4" s="3" t="s">
        <v>1</v>
      </c>
      <c r="K4" s="3" t="s">
        <v>25</v>
      </c>
      <c r="L4" s="3" t="s">
        <v>26</v>
      </c>
    </row>
    <row r="5" spans="1:12" ht="12.75">
      <c r="A5" s="38" t="s">
        <v>36</v>
      </c>
      <c r="B5" s="40">
        <v>218</v>
      </c>
      <c r="C5" s="38">
        <f aca="true" t="shared" si="0" ref="C5:C20">ABS(218-B5)</f>
        <v>0</v>
      </c>
      <c r="D5" s="38" t="s">
        <v>38</v>
      </c>
      <c r="E5" s="38">
        <v>22</v>
      </c>
      <c r="F5" s="38">
        <f aca="true" t="shared" si="1" ref="F5:F20">ABS(24-E5)</f>
        <v>2</v>
      </c>
      <c r="G5" s="38" t="s">
        <v>40</v>
      </c>
      <c r="H5" s="40">
        <v>78</v>
      </c>
      <c r="I5" s="38">
        <f aca="true" t="shared" si="2" ref="I5:I21">ABS(71-H5)</f>
        <v>7</v>
      </c>
      <c r="J5" s="38" t="s">
        <v>65</v>
      </c>
      <c r="K5" s="38">
        <v>526</v>
      </c>
      <c r="L5" s="38">
        <f aca="true" t="shared" si="3" ref="L5:L21">ABS(547-K5)</f>
        <v>21</v>
      </c>
    </row>
    <row r="6" spans="1:12" ht="12.75">
      <c r="A6" s="38" t="s">
        <v>43</v>
      </c>
      <c r="B6" s="40">
        <v>222</v>
      </c>
      <c r="C6" s="38">
        <f t="shared" si="0"/>
        <v>4</v>
      </c>
      <c r="D6" s="38" t="s">
        <v>49</v>
      </c>
      <c r="E6" s="38">
        <v>26</v>
      </c>
      <c r="F6" s="38">
        <f t="shared" si="1"/>
        <v>2</v>
      </c>
      <c r="G6" s="38" t="s">
        <v>35</v>
      </c>
      <c r="H6" s="40">
        <v>63.57</v>
      </c>
      <c r="I6" s="38">
        <f t="shared" si="2"/>
        <v>7.43</v>
      </c>
      <c r="J6" s="38" t="s">
        <v>61</v>
      </c>
      <c r="K6" s="38">
        <v>503</v>
      </c>
      <c r="L6" s="38">
        <f t="shared" si="3"/>
        <v>44</v>
      </c>
    </row>
    <row r="7" spans="1:12" ht="12.75">
      <c r="A7" s="38" t="s">
        <v>49</v>
      </c>
      <c r="B7" s="40">
        <v>200</v>
      </c>
      <c r="C7" s="38">
        <f t="shared" si="0"/>
        <v>18</v>
      </c>
      <c r="D7" s="38" t="s">
        <v>43</v>
      </c>
      <c r="E7" s="38">
        <v>21</v>
      </c>
      <c r="F7" s="38">
        <f t="shared" si="1"/>
        <v>3</v>
      </c>
      <c r="G7" s="39">
        <v>59.5</v>
      </c>
      <c r="H7" s="40">
        <v>50</v>
      </c>
      <c r="I7" s="38">
        <f t="shared" si="2"/>
        <v>21</v>
      </c>
      <c r="J7" s="38" t="s">
        <v>39</v>
      </c>
      <c r="K7" s="38">
        <v>420</v>
      </c>
      <c r="L7" s="38">
        <f t="shared" si="3"/>
        <v>127</v>
      </c>
    </row>
    <row r="8" spans="1:12" ht="12.75">
      <c r="A8" s="38" t="s">
        <v>48</v>
      </c>
      <c r="B8" s="40">
        <v>263</v>
      </c>
      <c r="C8" s="38">
        <f t="shared" si="0"/>
        <v>45</v>
      </c>
      <c r="D8" s="38" t="s">
        <v>37</v>
      </c>
      <c r="E8" s="38">
        <v>21</v>
      </c>
      <c r="F8" s="38">
        <f t="shared" si="1"/>
        <v>3</v>
      </c>
      <c r="G8" s="38" t="s">
        <v>62</v>
      </c>
      <c r="H8" s="40">
        <v>50</v>
      </c>
      <c r="I8" s="38">
        <f t="shared" si="2"/>
        <v>21</v>
      </c>
      <c r="J8" s="38" t="s">
        <v>58</v>
      </c>
      <c r="K8" s="38">
        <v>362</v>
      </c>
      <c r="L8" s="38">
        <f t="shared" si="3"/>
        <v>185</v>
      </c>
    </row>
    <row r="9" spans="1:12" ht="13.5" customHeight="1">
      <c r="A9" s="38" t="s">
        <v>47</v>
      </c>
      <c r="B9" s="40">
        <v>173</v>
      </c>
      <c r="C9" s="38">
        <f t="shared" si="0"/>
        <v>45</v>
      </c>
      <c r="D9" s="38" t="s">
        <v>46</v>
      </c>
      <c r="E9" s="38">
        <v>16</v>
      </c>
      <c r="F9" s="38">
        <f t="shared" si="1"/>
        <v>8</v>
      </c>
      <c r="G9" s="38" t="s">
        <v>36</v>
      </c>
      <c r="H9" s="40">
        <v>42</v>
      </c>
      <c r="I9" s="38">
        <f t="shared" si="2"/>
        <v>29</v>
      </c>
      <c r="J9" s="38" t="s">
        <v>63</v>
      </c>
      <c r="K9" s="37">
        <v>323</v>
      </c>
      <c r="L9" s="38">
        <f t="shared" si="3"/>
        <v>224</v>
      </c>
    </row>
    <row r="10" spans="1:12" ht="15.75" customHeight="1">
      <c r="A10" s="38" t="s">
        <v>39</v>
      </c>
      <c r="B10" s="40">
        <v>168</v>
      </c>
      <c r="C10" s="38">
        <f t="shared" si="0"/>
        <v>50</v>
      </c>
      <c r="D10" s="38" t="s">
        <v>33</v>
      </c>
      <c r="E10" s="38">
        <v>13</v>
      </c>
      <c r="F10" s="38">
        <f t="shared" si="1"/>
        <v>11</v>
      </c>
      <c r="G10" s="38" t="s">
        <v>63</v>
      </c>
      <c r="H10" s="40">
        <v>40</v>
      </c>
      <c r="I10" s="38">
        <f t="shared" si="2"/>
        <v>31</v>
      </c>
      <c r="J10" s="37" t="s">
        <v>66</v>
      </c>
      <c r="K10" s="38">
        <v>248</v>
      </c>
      <c r="L10" s="38">
        <f t="shared" si="3"/>
        <v>299</v>
      </c>
    </row>
    <row r="11" spans="1:12" ht="12.75" customHeight="1">
      <c r="A11" s="38" t="s">
        <v>34</v>
      </c>
      <c r="B11" s="40">
        <v>275</v>
      </c>
      <c r="C11" s="38">
        <f t="shared" si="0"/>
        <v>57</v>
      </c>
      <c r="D11" s="38" t="s">
        <v>48</v>
      </c>
      <c r="E11" s="38">
        <v>12</v>
      </c>
      <c r="F11" s="38">
        <f t="shared" si="1"/>
        <v>12</v>
      </c>
      <c r="G11" s="38" t="s">
        <v>65</v>
      </c>
      <c r="H11" s="40">
        <v>40</v>
      </c>
      <c r="I11" s="38">
        <f t="shared" si="2"/>
        <v>31</v>
      </c>
      <c r="J11" s="38" t="s">
        <v>40</v>
      </c>
      <c r="K11" s="38">
        <v>243</v>
      </c>
      <c r="L11" s="38">
        <f t="shared" si="3"/>
        <v>304</v>
      </c>
    </row>
    <row r="12" spans="1:12" ht="12.75" customHeight="1">
      <c r="A12" s="38" t="s">
        <v>38</v>
      </c>
      <c r="B12" s="40">
        <v>140</v>
      </c>
      <c r="C12" s="38">
        <f t="shared" si="0"/>
        <v>78</v>
      </c>
      <c r="D12" s="38" t="s">
        <v>34</v>
      </c>
      <c r="E12" s="38">
        <v>10</v>
      </c>
      <c r="F12" s="38">
        <f t="shared" si="1"/>
        <v>14</v>
      </c>
      <c r="G12" s="37" t="s">
        <v>66</v>
      </c>
      <c r="H12" s="30">
        <v>40</v>
      </c>
      <c r="I12" s="38">
        <f t="shared" si="2"/>
        <v>31</v>
      </c>
      <c r="J12" s="38" t="s">
        <v>38</v>
      </c>
      <c r="K12" s="38">
        <v>223</v>
      </c>
      <c r="L12" s="38">
        <f t="shared" si="3"/>
        <v>324</v>
      </c>
    </row>
    <row r="13" spans="1:12" ht="12.75" customHeight="1">
      <c r="A13" s="38" t="s">
        <v>37</v>
      </c>
      <c r="B13" s="40">
        <v>121</v>
      </c>
      <c r="C13" s="38">
        <f t="shared" si="0"/>
        <v>97</v>
      </c>
      <c r="D13" s="38" t="s">
        <v>44</v>
      </c>
      <c r="E13" s="38">
        <v>5</v>
      </c>
      <c r="F13" s="38">
        <f t="shared" si="1"/>
        <v>19</v>
      </c>
      <c r="G13" s="38" t="s">
        <v>38</v>
      </c>
      <c r="H13" s="40">
        <v>33</v>
      </c>
      <c r="I13" s="38">
        <f t="shared" si="2"/>
        <v>38</v>
      </c>
      <c r="J13" s="38" t="s">
        <v>35</v>
      </c>
      <c r="K13" s="38">
        <v>137</v>
      </c>
      <c r="L13" s="38">
        <f t="shared" si="3"/>
        <v>410</v>
      </c>
    </row>
    <row r="14" spans="1:12" ht="12.75" customHeight="1">
      <c r="A14" s="38" t="s">
        <v>44</v>
      </c>
      <c r="B14" s="40">
        <v>120</v>
      </c>
      <c r="C14" s="38">
        <f t="shared" si="0"/>
        <v>98</v>
      </c>
      <c r="D14" s="38" t="s">
        <v>40</v>
      </c>
      <c r="E14" s="38">
        <v>4.8</v>
      </c>
      <c r="F14" s="38">
        <f t="shared" si="1"/>
        <v>19.2</v>
      </c>
      <c r="G14" s="38" t="s">
        <v>27</v>
      </c>
      <c r="H14" s="40">
        <v>30</v>
      </c>
      <c r="I14" s="38">
        <f t="shared" si="2"/>
        <v>41</v>
      </c>
      <c r="J14" s="38" t="s">
        <v>64</v>
      </c>
      <c r="K14" s="38">
        <v>132</v>
      </c>
      <c r="L14" s="38">
        <f t="shared" si="3"/>
        <v>415</v>
      </c>
    </row>
    <row r="15" spans="1:12" ht="12.75" customHeight="1">
      <c r="A15" s="38" t="s">
        <v>35</v>
      </c>
      <c r="B15" s="40">
        <v>112</v>
      </c>
      <c r="C15" s="38">
        <f t="shared" si="0"/>
        <v>106</v>
      </c>
      <c r="D15" s="38" t="s">
        <v>47</v>
      </c>
      <c r="E15" s="38">
        <v>4.5</v>
      </c>
      <c r="F15" s="38">
        <f t="shared" si="1"/>
        <v>19.5</v>
      </c>
      <c r="G15" s="38" t="s">
        <v>64</v>
      </c>
      <c r="H15" s="40">
        <v>28</v>
      </c>
      <c r="I15" s="38">
        <f t="shared" si="2"/>
        <v>43</v>
      </c>
      <c r="J15" s="38" t="s">
        <v>62</v>
      </c>
      <c r="K15" s="38">
        <v>124</v>
      </c>
      <c r="L15" s="38">
        <f t="shared" si="3"/>
        <v>423</v>
      </c>
    </row>
    <row r="16" spans="1:12" ht="12.75" customHeight="1">
      <c r="A16" s="38" t="s">
        <v>27</v>
      </c>
      <c r="B16" s="40">
        <v>100</v>
      </c>
      <c r="C16" s="38">
        <f t="shared" si="0"/>
        <v>118</v>
      </c>
      <c r="D16" s="38" t="s">
        <v>36</v>
      </c>
      <c r="E16" s="38">
        <v>4.25</v>
      </c>
      <c r="F16" s="38">
        <f t="shared" si="1"/>
        <v>19.75</v>
      </c>
      <c r="G16" s="38" t="s">
        <v>61</v>
      </c>
      <c r="H16" s="40">
        <v>22</v>
      </c>
      <c r="I16" s="38">
        <f t="shared" si="2"/>
        <v>49</v>
      </c>
      <c r="J16" s="38" t="s">
        <v>57</v>
      </c>
      <c r="K16" s="38">
        <v>121</v>
      </c>
      <c r="L16" s="38">
        <f t="shared" si="3"/>
        <v>426</v>
      </c>
    </row>
    <row r="17" spans="1:12" ht="12.75">
      <c r="A17" s="38" t="s">
        <v>33</v>
      </c>
      <c r="B17" s="40">
        <v>79</v>
      </c>
      <c r="C17" s="38">
        <f t="shared" si="0"/>
        <v>139</v>
      </c>
      <c r="D17" s="38" t="s">
        <v>39</v>
      </c>
      <c r="E17" s="38">
        <v>4.2</v>
      </c>
      <c r="F17" s="38">
        <f t="shared" si="1"/>
        <v>19.8</v>
      </c>
      <c r="G17" s="38" t="s">
        <v>57</v>
      </c>
      <c r="H17" s="40">
        <v>20</v>
      </c>
      <c r="I17" s="38">
        <f t="shared" si="2"/>
        <v>51</v>
      </c>
      <c r="J17" s="38" t="s">
        <v>60</v>
      </c>
      <c r="K17" s="38">
        <v>120</v>
      </c>
      <c r="L17" s="38">
        <f t="shared" si="3"/>
        <v>427</v>
      </c>
    </row>
    <row r="18" spans="1:12" ht="12.75">
      <c r="A18" s="38" t="s">
        <v>46</v>
      </c>
      <c r="B18" s="40">
        <v>48</v>
      </c>
      <c r="C18" s="38">
        <f t="shared" si="0"/>
        <v>170</v>
      </c>
      <c r="D18" s="38" t="s">
        <v>45</v>
      </c>
      <c r="E18" s="38">
        <v>2.4</v>
      </c>
      <c r="F18" s="38">
        <f t="shared" si="1"/>
        <v>21.6</v>
      </c>
      <c r="G18" s="38" t="s">
        <v>58</v>
      </c>
      <c r="H18" s="40">
        <v>20</v>
      </c>
      <c r="I18" s="38">
        <f t="shared" si="2"/>
        <v>51</v>
      </c>
      <c r="J18" s="39">
        <v>59.5</v>
      </c>
      <c r="K18" s="38">
        <v>75</v>
      </c>
      <c r="L18" s="38">
        <f t="shared" si="3"/>
        <v>472</v>
      </c>
    </row>
    <row r="19" spans="1:12" ht="12.75">
      <c r="A19" s="38" t="s">
        <v>40</v>
      </c>
      <c r="B19" s="40">
        <v>40</v>
      </c>
      <c r="C19" s="38">
        <f t="shared" si="0"/>
        <v>178</v>
      </c>
      <c r="D19" s="38" t="s">
        <v>27</v>
      </c>
      <c r="E19" s="38">
        <v>49</v>
      </c>
      <c r="F19" s="38">
        <f t="shared" si="1"/>
        <v>25</v>
      </c>
      <c r="G19" s="38" t="s">
        <v>59</v>
      </c>
      <c r="H19" s="40">
        <v>20</v>
      </c>
      <c r="I19" s="38">
        <f t="shared" si="2"/>
        <v>51</v>
      </c>
      <c r="J19" s="38" t="s">
        <v>27</v>
      </c>
      <c r="K19" s="38">
        <v>45</v>
      </c>
      <c r="L19" s="38">
        <f t="shared" si="3"/>
        <v>502</v>
      </c>
    </row>
    <row r="20" spans="1:12" ht="12.75">
      <c r="A20" s="38" t="s">
        <v>45</v>
      </c>
      <c r="B20" s="40">
        <v>22</v>
      </c>
      <c r="C20" s="38">
        <f t="shared" si="0"/>
        <v>196</v>
      </c>
      <c r="D20" s="38" t="s">
        <v>35</v>
      </c>
      <c r="E20" s="38">
        <v>83</v>
      </c>
      <c r="F20" s="38">
        <f t="shared" si="1"/>
        <v>59</v>
      </c>
      <c r="G20" s="38" t="s">
        <v>60</v>
      </c>
      <c r="H20" s="40">
        <v>20</v>
      </c>
      <c r="I20" s="38">
        <f t="shared" si="2"/>
        <v>51</v>
      </c>
      <c r="J20" s="38" t="s">
        <v>36</v>
      </c>
      <c r="K20" s="38">
        <v>28</v>
      </c>
      <c r="L20" s="38">
        <f t="shared" si="3"/>
        <v>519</v>
      </c>
    </row>
    <row r="21" spans="1:12" ht="12.75">
      <c r="A21" s="37"/>
      <c r="B21" s="37"/>
      <c r="C21" s="38"/>
      <c r="D21" s="38"/>
      <c r="E21" s="37"/>
      <c r="F21" s="38"/>
      <c r="G21" s="38" t="s">
        <v>39</v>
      </c>
      <c r="H21" s="40">
        <v>14</v>
      </c>
      <c r="I21" s="38">
        <f t="shared" si="2"/>
        <v>57</v>
      </c>
      <c r="J21" s="38" t="s">
        <v>59</v>
      </c>
      <c r="K21" s="38">
        <v>13</v>
      </c>
      <c r="L21" s="38">
        <f t="shared" si="3"/>
        <v>534</v>
      </c>
    </row>
    <row r="22" spans="1:12" ht="12.75">
      <c r="A22" s="37"/>
      <c r="B22" s="37"/>
      <c r="C22" s="38"/>
      <c r="D22" s="38"/>
      <c r="E22" s="37"/>
      <c r="F22" s="38"/>
      <c r="G22" s="37"/>
      <c r="H22" s="37"/>
      <c r="I22" s="38"/>
      <c r="J22" s="38"/>
      <c r="K22" s="37"/>
      <c r="L22" s="38"/>
    </row>
    <row r="23" spans="1:12" ht="12.75">
      <c r="A23" s="86" t="s">
        <v>28</v>
      </c>
      <c r="B23" s="87"/>
      <c r="C23" s="87"/>
      <c r="D23" s="87"/>
      <c r="E23" s="87"/>
      <c r="F23" s="88"/>
      <c r="G23" s="86" t="s">
        <v>28</v>
      </c>
      <c r="H23" s="87"/>
      <c r="I23" s="87"/>
      <c r="J23" s="87"/>
      <c r="K23" s="87"/>
      <c r="L23" s="88"/>
    </row>
    <row r="24" spans="1:12" ht="12.75" customHeight="1">
      <c r="A24" s="66" t="s">
        <v>31</v>
      </c>
      <c r="B24" s="66"/>
      <c r="C24" s="66"/>
      <c r="D24" s="66" t="s">
        <v>32</v>
      </c>
      <c r="E24" s="66"/>
      <c r="F24" s="66"/>
      <c r="G24" s="66" t="s">
        <v>31</v>
      </c>
      <c r="H24" s="66"/>
      <c r="I24" s="66"/>
      <c r="J24" s="66" t="s">
        <v>32</v>
      </c>
      <c r="K24" s="66"/>
      <c r="L24" s="66"/>
    </row>
    <row r="25" spans="1:12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2.75">
      <c r="A26" s="89" t="s">
        <v>51</v>
      </c>
      <c r="B26" s="66"/>
      <c r="C26" s="66"/>
      <c r="D26" s="90" t="s">
        <v>50</v>
      </c>
      <c r="E26" s="66"/>
      <c r="F26" s="66"/>
      <c r="G26" s="89" t="s">
        <v>69</v>
      </c>
      <c r="H26" s="66"/>
      <c r="I26" s="66"/>
      <c r="J26" s="90" t="s">
        <v>68</v>
      </c>
      <c r="K26" s="66"/>
      <c r="L26" s="66"/>
    </row>
    <row r="27" spans="1:12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71" t="s">
        <v>29</v>
      </c>
      <c r="B28" s="71"/>
      <c r="C28" s="71"/>
      <c r="D28" s="71"/>
      <c r="E28" s="71"/>
      <c r="F28" s="71"/>
      <c r="G28" s="71" t="s">
        <v>29</v>
      </c>
      <c r="H28" s="71"/>
      <c r="I28" s="71"/>
      <c r="J28" s="71"/>
      <c r="K28" s="71"/>
      <c r="L28" s="71"/>
    </row>
    <row r="29" spans="1:12" ht="12.75">
      <c r="A29" s="91">
        <v>42904</v>
      </c>
      <c r="B29" s="92"/>
      <c r="C29" s="92"/>
      <c r="D29" s="91">
        <v>42904</v>
      </c>
      <c r="E29" s="92"/>
      <c r="F29" s="92"/>
      <c r="G29" s="91">
        <v>42904</v>
      </c>
      <c r="H29" s="92"/>
      <c r="I29" s="92"/>
      <c r="J29" s="91">
        <v>42904</v>
      </c>
      <c r="K29" s="92"/>
      <c r="L29" s="92"/>
    </row>
    <row r="30" spans="1:12" ht="12.75">
      <c r="A30" s="92" t="s">
        <v>19</v>
      </c>
      <c r="B30" s="92"/>
      <c r="C30" s="92"/>
      <c r="D30" s="92" t="s">
        <v>20</v>
      </c>
      <c r="E30" s="92"/>
      <c r="F30" s="92"/>
      <c r="G30" s="92" t="s">
        <v>19</v>
      </c>
      <c r="H30" s="92"/>
      <c r="I30" s="92"/>
      <c r="J30" s="92" t="s">
        <v>20</v>
      </c>
      <c r="K30" s="92"/>
      <c r="L30" s="92"/>
    </row>
    <row r="31" spans="1:12" ht="12.75">
      <c r="A31" s="3" t="s">
        <v>1</v>
      </c>
      <c r="B31" s="3" t="s">
        <v>25</v>
      </c>
      <c r="C31" s="3" t="s">
        <v>26</v>
      </c>
      <c r="D31" s="3" t="s">
        <v>1</v>
      </c>
      <c r="E31" s="3" t="s">
        <v>25</v>
      </c>
      <c r="F31" s="3" t="s">
        <v>26</v>
      </c>
      <c r="G31" s="3" t="s">
        <v>1</v>
      </c>
      <c r="H31" s="3" t="s">
        <v>25</v>
      </c>
      <c r="I31" s="3" t="s">
        <v>26</v>
      </c>
      <c r="J31" s="3" t="s">
        <v>1</v>
      </c>
      <c r="K31" s="3" t="s">
        <v>25</v>
      </c>
      <c r="L31" s="3" t="s">
        <v>26</v>
      </c>
    </row>
    <row r="32" spans="1:12" ht="12.75">
      <c r="A32" s="38" t="s">
        <v>38</v>
      </c>
      <c r="B32" s="40">
        <v>1992</v>
      </c>
      <c r="C32" s="38">
        <f aca="true" t="shared" si="4" ref="C32:C44">ABS(1992-B32)</f>
        <v>0</v>
      </c>
      <c r="D32" s="37" t="s">
        <v>77</v>
      </c>
      <c r="E32" s="38">
        <v>0.6</v>
      </c>
      <c r="F32" s="38">
        <f aca="true" t="shared" si="5" ref="F32:F44">ABS(0.65-E32)</f>
        <v>0.050000000000000044</v>
      </c>
      <c r="G32" s="38" t="s">
        <v>67</v>
      </c>
      <c r="H32" s="40">
        <v>620</v>
      </c>
      <c r="I32" s="38">
        <f aca="true" t="shared" si="6" ref="I32:I49">ABS(780-H32)</f>
        <v>160</v>
      </c>
      <c r="J32" s="38" t="s">
        <v>36</v>
      </c>
      <c r="K32" s="38">
        <v>89</v>
      </c>
      <c r="L32" s="38">
        <f aca="true" t="shared" si="7" ref="L32:L49">ABS(89-K32)</f>
        <v>0</v>
      </c>
    </row>
    <row r="33" spans="1:12" ht="12.75">
      <c r="A33" s="38" t="s">
        <v>75</v>
      </c>
      <c r="B33" s="40">
        <v>1992</v>
      </c>
      <c r="C33" s="38">
        <f t="shared" si="4"/>
        <v>0</v>
      </c>
      <c r="D33" s="38" t="s">
        <v>39</v>
      </c>
      <c r="E33" s="38">
        <v>0.84</v>
      </c>
      <c r="F33" s="38">
        <f t="shared" si="5"/>
        <v>0.18999999999999995</v>
      </c>
      <c r="G33" s="37" t="s">
        <v>77</v>
      </c>
      <c r="H33" s="45">
        <v>600</v>
      </c>
      <c r="I33" s="38">
        <f t="shared" si="6"/>
        <v>180</v>
      </c>
      <c r="J33" s="38" t="s">
        <v>38</v>
      </c>
      <c r="K33" s="38">
        <v>88</v>
      </c>
      <c r="L33" s="38">
        <f t="shared" si="7"/>
        <v>1</v>
      </c>
    </row>
    <row r="34" spans="1:12" ht="12.75">
      <c r="A34" s="38" t="s">
        <v>35</v>
      </c>
      <c r="B34" s="40">
        <v>1993</v>
      </c>
      <c r="C34" s="38">
        <f t="shared" si="4"/>
        <v>1</v>
      </c>
      <c r="D34" s="38" t="s">
        <v>27</v>
      </c>
      <c r="E34" s="38">
        <v>0.36</v>
      </c>
      <c r="F34" s="38">
        <f t="shared" si="5"/>
        <v>0.29000000000000004</v>
      </c>
      <c r="G34" s="38" t="s">
        <v>33</v>
      </c>
      <c r="H34" s="40">
        <v>428</v>
      </c>
      <c r="I34" s="38">
        <f t="shared" si="6"/>
        <v>352</v>
      </c>
      <c r="J34" s="38" t="s">
        <v>84</v>
      </c>
      <c r="K34" s="38">
        <v>90</v>
      </c>
      <c r="L34" s="38">
        <f t="shared" si="7"/>
        <v>1</v>
      </c>
    </row>
    <row r="35" spans="1:12" ht="12.75">
      <c r="A35" s="38" t="s">
        <v>36</v>
      </c>
      <c r="B35" s="40">
        <v>1993</v>
      </c>
      <c r="C35" s="38">
        <f t="shared" si="4"/>
        <v>1</v>
      </c>
      <c r="D35" s="38" t="s">
        <v>75</v>
      </c>
      <c r="E35" s="38">
        <v>2.1</v>
      </c>
      <c r="F35" s="38">
        <f t="shared" si="5"/>
        <v>1.4500000000000002</v>
      </c>
      <c r="G35" s="38" t="s">
        <v>40</v>
      </c>
      <c r="H35" s="40">
        <v>328</v>
      </c>
      <c r="I35" s="38">
        <f t="shared" si="6"/>
        <v>452</v>
      </c>
      <c r="J35" s="38" t="s">
        <v>67</v>
      </c>
      <c r="K35" s="38">
        <v>90</v>
      </c>
      <c r="L35" s="38">
        <f t="shared" si="7"/>
        <v>1</v>
      </c>
    </row>
    <row r="36" spans="1:12" ht="12.75">
      <c r="A36" s="38" t="s">
        <v>64</v>
      </c>
      <c r="B36" s="40">
        <v>1993</v>
      </c>
      <c r="C36" s="38">
        <f t="shared" si="4"/>
        <v>1</v>
      </c>
      <c r="D36" s="38" t="s">
        <v>76</v>
      </c>
      <c r="E36" s="38">
        <v>2.13</v>
      </c>
      <c r="F36" s="38">
        <f t="shared" si="5"/>
        <v>1.48</v>
      </c>
      <c r="G36" s="38" t="s">
        <v>64</v>
      </c>
      <c r="H36" s="40">
        <v>312</v>
      </c>
      <c r="I36" s="38">
        <f t="shared" si="6"/>
        <v>468</v>
      </c>
      <c r="J36" s="38" t="s">
        <v>86</v>
      </c>
      <c r="K36" s="38">
        <v>86</v>
      </c>
      <c r="L36" s="38">
        <f t="shared" si="7"/>
        <v>3</v>
      </c>
    </row>
    <row r="37" spans="1:12" ht="12.75">
      <c r="A37" s="38" t="s">
        <v>63</v>
      </c>
      <c r="B37" s="40">
        <v>1989</v>
      </c>
      <c r="C37" s="38">
        <f t="shared" si="4"/>
        <v>3</v>
      </c>
      <c r="D37" s="38" t="s">
        <v>40</v>
      </c>
      <c r="E37" s="38">
        <v>3</v>
      </c>
      <c r="F37" s="38">
        <f t="shared" si="5"/>
        <v>2.35</v>
      </c>
      <c r="G37" s="38" t="s">
        <v>27</v>
      </c>
      <c r="H37" s="40">
        <v>220</v>
      </c>
      <c r="I37" s="38">
        <f t="shared" si="6"/>
        <v>560</v>
      </c>
      <c r="J37" s="38" t="s">
        <v>39</v>
      </c>
      <c r="K37" s="38">
        <v>84</v>
      </c>
      <c r="L37" s="38">
        <f t="shared" si="7"/>
        <v>5</v>
      </c>
    </row>
    <row r="38" spans="1:12" ht="12.75">
      <c r="A38" s="37" t="s">
        <v>77</v>
      </c>
      <c r="B38" s="45">
        <v>1989</v>
      </c>
      <c r="C38" s="38">
        <f t="shared" si="4"/>
        <v>3</v>
      </c>
      <c r="D38" s="38" t="s">
        <v>36</v>
      </c>
      <c r="E38" s="38">
        <v>3.25</v>
      </c>
      <c r="F38" s="38">
        <f t="shared" si="5"/>
        <v>2.6</v>
      </c>
      <c r="G38" s="38" t="s">
        <v>35</v>
      </c>
      <c r="H38" s="40">
        <v>157</v>
      </c>
      <c r="I38" s="38">
        <f t="shared" si="6"/>
        <v>623</v>
      </c>
      <c r="J38" s="38" t="s">
        <v>61</v>
      </c>
      <c r="K38" s="38">
        <v>83</v>
      </c>
      <c r="L38" s="38">
        <f t="shared" si="7"/>
        <v>6</v>
      </c>
    </row>
    <row r="39" spans="1:12" ht="12.75">
      <c r="A39" s="38" t="s">
        <v>40</v>
      </c>
      <c r="B39" s="40">
        <v>1996</v>
      </c>
      <c r="C39" s="38">
        <f t="shared" si="4"/>
        <v>4</v>
      </c>
      <c r="D39" s="38" t="s">
        <v>35</v>
      </c>
      <c r="E39" s="38">
        <v>4.8</v>
      </c>
      <c r="F39" s="38">
        <f t="shared" si="5"/>
        <v>4.1499999999999995</v>
      </c>
      <c r="G39" s="38" t="s">
        <v>63</v>
      </c>
      <c r="H39" s="40">
        <v>120</v>
      </c>
      <c r="I39" s="38">
        <f t="shared" si="6"/>
        <v>660</v>
      </c>
      <c r="J39" s="38" t="s">
        <v>33</v>
      </c>
      <c r="K39" s="38">
        <v>95</v>
      </c>
      <c r="L39" s="38">
        <f t="shared" si="7"/>
        <v>6</v>
      </c>
    </row>
    <row r="40" spans="1:12" ht="12.75">
      <c r="A40" s="38" t="s">
        <v>27</v>
      </c>
      <c r="B40" s="40">
        <v>1986</v>
      </c>
      <c r="C40" s="38">
        <f t="shared" si="4"/>
        <v>6</v>
      </c>
      <c r="D40" s="38" t="s">
        <v>63</v>
      </c>
      <c r="E40" s="38">
        <v>11</v>
      </c>
      <c r="F40" s="38">
        <f t="shared" si="5"/>
        <v>10.35</v>
      </c>
      <c r="G40" s="38" t="s">
        <v>85</v>
      </c>
      <c r="H40" s="40">
        <v>100</v>
      </c>
      <c r="I40" s="38">
        <f t="shared" si="6"/>
        <v>680</v>
      </c>
      <c r="J40" s="37" t="s">
        <v>77</v>
      </c>
      <c r="K40" s="38">
        <v>80</v>
      </c>
      <c r="L40" s="38">
        <f t="shared" si="7"/>
        <v>9</v>
      </c>
    </row>
    <row r="41" spans="1:12" ht="12.75">
      <c r="A41" s="38" t="s">
        <v>61</v>
      </c>
      <c r="B41" s="40">
        <v>1998</v>
      </c>
      <c r="C41" s="38">
        <f t="shared" si="4"/>
        <v>6</v>
      </c>
      <c r="D41" s="38" t="s">
        <v>64</v>
      </c>
      <c r="E41" s="37">
        <v>89</v>
      </c>
      <c r="F41" s="38">
        <f t="shared" si="5"/>
        <v>88.35</v>
      </c>
      <c r="G41" s="38" t="s">
        <v>39</v>
      </c>
      <c r="H41" s="40">
        <v>84</v>
      </c>
      <c r="I41" s="38">
        <f t="shared" si="6"/>
        <v>696</v>
      </c>
      <c r="J41" s="38" t="s">
        <v>64</v>
      </c>
      <c r="K41" s="38">
        <v>100</v>
      </c>
      <c r="L41" s="38">
        <f t="shared" si="7"/>
        <v>11</v>
      </c>
    </row>
    <row r="42" spans="1:12" ht="12.75">
      <c r="A42" s="39">
        <v>59.5</v>
      </c>
      <c r="B42" s="40">
        <v>1979</v>
      </c>
      <c r="C42" s="38">
        <f t="shared" si="4"/>
        <v>13</v>
      </c>
      <c r="D42" s="39">
        <v>59.5</v>
      </c>
      <c r="E42" s="38">
        <v>120</v>
      </c>
      <c r="F42" s="38">
        <f t="shared" si="5"/>
        <v>119.35</v>
      </c>
      <c r="G42" s="38" t="s">
        <v>61</v>
      </c>
      <c r="H42" s="40">
        <v>80</v>
      </c>
      <c r="I42" s="38">
        <f t="shared" si="6"/>
        <v>700</v>
      </c>
      <c r="J42" s="38" t="s">
        <v>89</v>
      </c>
      <c r="K42" s="37">
        <v>77</v>
      </c>
      <c r="L42" s="38">
        <f t="shared" si="7"/>
        <v>12</v>
      </c>
    </row>
    <row r="43" spans="1:12" ht="12.75">
      <c r="A43" s="38" t="s">
        <v>39</v>
      </c>
      <c r="B43" s="40">
        <v>2006</v>
      </c>
      <c r="C43" s="38">
        <f t="shared" si="4"/>
        <v>14</v>
      </c>
      <c r="D43" s="38" t="s">
        <v>38</v>
      </c>
      <c r="E43" s="38">
        <v>236</v>
      </c>
      <c r="F43" s="38">
        <f t="shared" si="5"/>
        <v>235.35</v>
      </c>
      <c r="G43" s="39" t="s">
        <v>70</v>
      </c>
      <c r="H43" s="40">
        <v>48</v>
      </c>
      <c r="I43" s="38">
        <f t="shared" si="6"/>
        <v>732</v>
      </c>
      <c r="J43" s="38" t="s">
        <v>40</v>
      </c>
      <c r="K43" s="38">
        <v>70</v>
      </c>
      <c r="L43" s="38">
        <f t="shared" si="7"/>
        <v>19</v>
      </c>
    </row>
    <row r="44" spans="1:12" ht="12.75">
      <c r="A44" s="38" t="s">
        <v>76</v>
      </c>
      <c r="B44" s="40">
        <v>1977</v>
      </c>
      <c r="C44" s="38">
        <f t="shared" si="4"/>
        <v>15</v>
      </c>
      <c r="D44" s="38" t="s">
        <v>61</v>
      </c>
      <c r="E44" s="38">
        <v>312</v>
      </c>
      <c r="F44" s="38">
        <f t="shared" si="5"/>
        <v>311.35</v>
      </c>
      <c r="G44" s="38" t="s">
        <v>84</v>
      </c>
      <c r="H44" s="40">
        <v>36</v>
      </c>
      <c r="I44" s="38">
        <f t="shared" si="6"/>
        <v>744</v>
      </c>
      <c r="J44" s="38" t="s">
        <v>27</v>
      </c>
      <c r="K44" s="38">
        <v>170</v>
      </c>
      <c r="L44" s="38">
        <f t="shared" si="7"/>
        <v>81</v>
      </c>
    </row>
    <row r="45" spans="1:12" ht="12.75">
      <c r="A45" s="38"/>
      <c r="B45" s="40"/>
      <c r="C45" s="38"/>
      <c r="D45" s="39"/>
      <c r="E45" s="38"/>
      <c r="F45" s="38"/>
      <c r="G45" s="38" t="s">
        <v>86</v>
      </c>
      <c r="H45" s="40">
        <v>35</v>
      </c>
      <c r="I45" s="38">
        <f t="shared" si="6"/>
        <v>745</v>
      </c>
      <c r="J45" s="38" t="s">
        <v>35</v>
      </c>
      <c r="K45" s="38">
        <v>197</v>
      </c>
      <c r="L45" s="38">
        <f t="shared" si="7"/>
        <v>108</v>
      </c>
    </row>
    <row r="46" spans="1:12" ht="12.75">
      <c r="A46" s="38"/>
      <c r="B46" s="40"/>
      <c r="C46" s="38"/>
      <c r="D46" s="38"/>
      <c r="E46" s="38"/>
      <c r="F46" s="38"/>
      <c r="G46" s="38" t="s">
        <v>36</v>
      </c>
      <c r="H46" s="40">
        <v>32</v>
      </c>
      <c r="I46" s="38">
        <f t="shared" si="6"/>
        <v>748</v>
      </c>
      <c r="J46" s="38" t="s">
        <v>85</v>
      </c>
      <c r="K46" s="38">
        <v>250</v>
      </c>
      <c r="L46" s="38">
        <f t="shared" si="7"/>
        <v>161</v>
      </c>
    </row>
    <row r="47" spans="1:12" ht="12.75">
      <c r="A47" s="37"/>
      <c r="B47" s="30"/>
      <c r="C47" s="38"/>
      <c r="D47" s="38"/>
      <c r="E47" s="38"/>
      <c r="F47" s="38"/>
      <c r="G47" s="37" t="s">
        <v>87</v>
      </c>
      <c r="H47" s="30">
        <v>15</v>
      </c>
      <c r="I47" s="38">
        <f t="shared" si="6"/>
        <v>765</v>
      </c>
      <c r="J47" s="38" t="s">
        <v>63</v>
      </c>
      <c r="K47" s="38">
        <v>250</v>
      </c>
      <c r="L47" s="38">
        <f t="shared" si="7"/>
        <v>161</v>
      </c>
    </row>
    <row r="48" spans="1:12" ht="12.75" customHeight="1">
      <c r="A48" s="38"/>
      <c r="B48" s="40"/>
      <c r="C48" s="38"/>
      <c r="D48" s="38"/>
      <c r="E48" s="38"/>
      <c r="F48" s="38"/>
      <c r="G48" s="38" t="s">
        <v>38</v>
      </c>
      <c r="H48" s="40">
        <v>3</v>
      </c>
      <c r="I48" s="38">
        <f t="shared" si="6"/>
        <v>777</v>
      </c>
      <c r="J48" s="39" t="s">
        <v>70</v>
      </c>
      <c r="K48" s="37">
        <v>280</v>
      </c>
      <c r="L48" s="38">
        <f t="shared" si="7"/>
        <v>191</v>
      </c>
    </row>
    <row r="49" spans="1:12" ht="12.75">
      <c r="A49" s="38"/>
      <c r="B49" s="40"/>
      <c r="C49" s="38"/>
      <c r="D49" s="38"/>
      <c r="E49" s="37"/>
      <c r="F49" s="38"/>
      <c r="G49" s="38" t="s">
        <v>88</v>
      </c>
      <c r="H49" s="40">
        <v>64</v>
      </c>
      <c r="I49" s="38">
        <f t="shared" si="6"/>
        <v>716</v>
      </c>
      <c r="J49" s="37" t="s">
        <v>87</v>
      </c>
      <c r="K49" s="38">
        <v>346</v>
      </c>
      <c r="L49" s="38">
        <f t="shared" si="7"/>
        <v>257</v>
      </c>
    </row>
    <row r="50" spans="1:12" ht="12.75">
      <c r="A50" s="86" t="s">
        <v>28</v>
      </c>
      <c r="B50" s="87"/>
      <c r="C50" s="87"/>
      <c r="D50" s="87"/>
      <c r="E50" s="87"/>
      <c r="F50" s="88"/>
      <c r="G50" s="86" t="s">
        <v>28</v>
      </c>
      <c r="H50" s="87"/>
      <c r="I50" s="87"/>
      <c r="J50" s="87"/>
      <c r="K50" s="87"/>
      <c r="L50" s="88"/>
    </row>
    <row r="51" spans="1:12" ht="12.75">
      <c r="A51" s="66" t="s">
        <v>31</v>
      </c>
      <c r="B51" s="66"/>
      <c r="C51" s="66"/>
      <c r="D51" s="66" t="s">
        <v>32</v>
      </c>
      <c r="E51" s="66"/>
      <c r="F51" s="66"/>
      <c r="G51" s="66" t="s">
        <v>31</v>
      </c>
      <c r="H51" s="66"/>
      <c r="I51" s="66"/>
      <c r="J51" s="66" t="s">
        <v>32</v>
      </c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89" t="s">
        <v>78</v>
      </c>
      <c r="B53" s="66"/>
      <c r="C53" s="66"/>
      <c r="D53" s="90" t="s">
        <v>79</v>
      </c>
      <c r="E53" s="66"/>
      <c r="F53" s="66"/>
      <c r="G53" s="89" t="s">
        <v>91</v>
      </c>
      <c r="H53" s="66"/>
      <c r="I53" s="66"/>
      <c r="J53" s="90" t="s">
        <v>90</v>
      </c>
      <c r="K53" s="66"/>
      <c r="L53" s="66"/>
    </row>
    <row r="54" spans="1:12" ht="12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71" t="s">
        <v>29</v>
      </c>
      <c r="B55" s="71"/>
      <c r="C55" s="71"/>
      <c r="D55" s="71"/>
      <c r="E55" s="71"/>
      <c r="F55" s="71"/>
      <c r="G55" s="71" t="s">
        <v>29</v>
      </c>
      <c r="H55" s="71"/>
      <c r="I55" s="71"/>
      <c r="J55" s="71"/>
      <c r="K55" s="71"/>
      <c r="L55" s="71"/>
    </row>
    <row r="56" spans="1:12" ht="12.75">
      <c r="A56" s="91">
        <v>42939</v>
      </c>
      <c r="B56" s="92"/>
      <c r="C56" s="92"/>
      <c r="D56" s="91">
        <v>42939</v>
      </c>
      <c r="E56" s="92"/>
      <c r="F56" s="92"/>
      <c r="G56" s="91">
        <v>42946</v>
      </c>
      <c r="H56" s="92"/>
      <c r="I56" s="92"/>
      <c r="J56" s="91">
        <v>42946</v>
      </c>
      <c r="K56" s="92"/>
      <c r="L56" s="92"/>
    </row>
    <row r="57" spans="1:12" ht="12.75">
      <c r="A57" s="92" t="s">
        <v>19</v>
      </c>
      <c r="B57" s="92"/>
      <c r="C57" s="92"/>
      <c r="D57" s="92" t="s">
        <v>20</v>
      </c>
      <c r="E57" s="92"/>
      <c r="F57" s="92"/>
      <c r="G57" s="92" t="s">
        <v>19</v>
      </c>
      <c r="H57" s="92"/>
      <c r="I57" s="92"/>
      <c r="J57" s="92" t="s">
        <v>20</v>
      </c>
      <c r="K57" s="92"/>
      <c r="L57" s="92"/>
    </row>
    <row r="58" spans="1:12" ht="12.75">
      <c r="A58" s="3" t="s">
        <v>1</v>
      </c>
      <c r="B58" s="3" t="s">
        <v>25</v>
      </c>
      <c r="C58" s="3" t="s">
        <v>26</v>
      </c>
      <c r="D58" s="3" t="s">
        <v>1</v>
      </c>
      <c r="E58" s="3" t="s">
        <v>25</v>
      </c>
      <c r="F58" s="3" t="s">
        <v>26</v>
      </c>
      <c r="G58" s="3" t="s">
        <v>1</v>
      </c>
      <c r="H58" s="3" t="s">
        <v>25</v>
      </c>
      <c r="I58" s="3" t="s">
        <v>26</v>
      </c>
      <c r="J58" s="3" t="s">
        <v>1</v>
      </c>
      <c r="K58" s="3" t="s">
        <v>25</v>
      </c>
      <c r="L58" s="3" t="s">
        <v>26</v>
      </c>
    </row>
    <row r="59" spans="1:12" ht="12.75">
      <c r="A59" s="37" t="s">
        <v>77</v>
      </c>
      <c r="B59" s="40">
        <v>340</v>
      </c>
      <c r="C59" s="38">
        <f aca="true" t="shared" si="8" ref="C59:C74">ABS(344-B59)</f>
        <v>4</v>
      </c>
      <c r="D59" s="38" t="s">
        <v>36</v>
      </c>
      <c r="E59" s="38">
        <v>1.5</v>
      </c>
      <c r="F59" s="38">
        <f aca="true" t="shared" si="9" ref="F59:F74">ABS(1.5-E59)</f>
        <v>0</v>
      </c>
      <c r="G59" s="38" t="s">
        <v>107</v>
      </c>
      <c r="H59" s="40">
        <v>45</v>
      </c>
      <c r="I59" s="38">
        <f aca="true" t="shared" si="10" ref="I59:I76">ABS(46-H59)</f>
        <v>1</v>
      </c>
      <c r="J59" s="38" t="s">
        <v>107</v>
      </c>
      <c r="K59" s="37">
        <v>500</v>
      </c>
      <c r="L59" s="38">
        <f aca="true" t="shared" si="11" ref="L59:L76">ABS(439-K59)</f>
        <v>61</v>
      </c>
    </row>
    <row r="60" spans="1:12" ht="12.75">
      <c r="A60" s="38" t="s">
        <v>38</v>
      </c>
      <c r="B60" s="40">
        <v>350</v>
      </c>
      <c r="C60" s="38">
        <f t="shared" si="8"/>
        <v>6</v>
      </c>
      <c r="D60" s="39" t="s">
        <v>66</v>
      </c>
      <c r="E60" s="37">
        <v>1.2</v>
      </c>
      <c r="F60" s="38">
        <f t="shared" si="9"/>
        <v>0.30000000000000004</v>
      </c>
      <c r="G60" s="38" t="s">
        <v>108</v>
      </c>
      <c r="H60" s="40">
        <v>50</v>
      </c>
      <c r="I60" s="38">
        <f t="shared" si="10"/>
        <v>4</v>
      </c>
      <c r="J60" s="39">
        <v>59.5</v>
      </c>
      <c r="K60" s="38">
        <v>300</v>
      </c>
      <c r="L60" s="38">
        <f t="shared" si="11"/>
        <v>139</v>
      </c>
    </row>
    <row r="61" spans="1:12" ht="12.75">
      <c r="A61" s="38" t="s">
        <v>75</v>
      </c>
      <c r="B61" s="40">
        <v>337</v>
      </c>
      <c r="C61" s="38">
        <f t="shared" si="8"/>
        <v>7</v>
      </c>
      <c r="D61" s="38" t="s">
        <v>35</v>
      </c>
      <c r="E61" s="38">
        <v>1.9</v>
      </c>
      <c r="F61" s="38">
        <f t="shared" si="9"/>
        <v>0.3999999999999999</v>
      </c>
      <c r="G61" s="38" t="s">
        <v>39</v>
      </c>
      <c r="H61" s="45">
        <v>54</v>
      </c>
      <c r="I61" s="38">
        <f t="shared" si="10"/>
        <v>8</v>
      </c>
      <c r="J61" s="38" t="s">
        <v>35</v>
      </c>
      <c r="K61" s="38">
        <v>251</v>
      </c>
      <c r="L61" s="38">
        <f t="shared" si="11"/>
        <v>188</v>
      </c>
    </row>
    <row r="62" spans="1:12" ht="12.75">
      <c r="A62" s="38" t="s">
        <v>61</v>
      </c>
      <c r="B62" s="40">
        <v>355</v>
      </c>
      <c r="C62" s="38">
        <f t="shared" si="8"/>
        <v>11</v>
      </c>
      <c r="D62" s="38" t="s">
        <v>39</v>
      </c>
      <c r="E62" s="38">
        <v>2.1</v>
      </c>
      <c r="F62" s="38">
        <f t="shared" si="9"/>
        <v>0.6000000000000001</v>
      </c>
      <c r="G62" s="38" t="s">
        <v>61</v>
      </c>
      <c r="H62" s="40">
        <v>62</v>
      </c>
      <c r="I62" s="38">
        <f t="shared" si="10"/>
        <v>16</v>
      </c>
      <c r="J62" s="38" t="s">
        <v>33</v>
      </c>
      <c r="K62" s="38">
        <v>247</v>
      </c>
      <c r="L62" s="38">
        <f t="shared" si="11"/>
        <v>192</v>
      </c>
    </row>
    <row r="63" spans="1:12" ht="12.75">
      <c r="A63" s="38" t="s">
        <v>63</v>
      </c>
      <c r="B63" s="40">
        <v>363</v>
      </c>
      <c r="C63" s="38">
        <f t="shared" si="8"/>
        <v>19</v>
      </c>
      <c r="D63" s="38" t="s">
        <v>63</v>
      </c>
      <c r="E63" s="38">
        <v>2.2</v>
      </c>
      <c r="F63" s="38">
        <f t="shared" si="9"/>
        <v>0.7000000000000002</v>
      </c>
      <c r="G63" s="39" t="s">
        <v>111</v>
      </c>
      <c r="H63" s="40">
        <v>26</v>
      </c>
      <c r="I63" s="38">
        <f t="shared" si="10"/>
        <v>20</v>
      </c>
      <c r="J63" s="38" t="s">
        <v>66</v>
      </c>
      <c r="K63" s="38">
        <v>215</v>
      </c>
      <c r="L63" s="38">
        <f t="shared" si="11"/>
        <v>224</v>
      </c>
    </row>
    <row r="64" spans="1:12" ht="12.75">
      <c r="A64" s="38" t="s">
        <v>94</v>
      </c>
      <c r="B64" s="40">
        <v>325</v>
      </c>
      <c r="C64" s="38">
        <f t="shared" si="8"/>
        <v>19</v>
      </c>
      <c r="D64" s="38" t="s">
        <v>97</v>
      </c>
      <c r="E64" s="38">
        <v>2.3</v>
      </c>
      <c r="F64" s="38">
        <f t="shared" si="9"/>
        <v>0.7999999999999998</v>
      </c>
      <c r="G64" s="38" t="s">
        <v>33</v>
      </c>
      <c r="H64" s="40">
        <v>26</v>
      </c>
      <c r="I64" s="38">
        <f t="shared" si="10"/>
        <v>20</v>
      </c>
      <c r="J64" s="38" t="s">
        <v>63</v>
      </c>
      <c r="K64" s="38">
        <v>125</v>
      </c>
      <c r="L64" s="38">
        <f t="shared" si="11"/>
        <v>314</v>
      </c>
    </row>
    <row r="65" spans="1:12" ht="12.75">
      <c r="A65" s="38" t="s">
        <v>95</v>
      </c>
      <c r="B65" s="40">
        <v>433</v>
      </c>
      <c r="C65" s="38">
        <f t="shared" si="8"/>
        <v>89</v>
      </c>
      <c r="D65" s="38" t="s">
        <v>61</v>
      </c>
      <c r="E65" s="38">
        <v>2.3</v>
      </c>
      <c r="F65" s="38">
        <f t="shared" si="9"/>
        <v>0.7999999999999998</v>
      </c>
      <c r="G65" s="38" t="s">
        <v>27</v>
      </c>
      <c r="H65" s="40">
        <v>68</v>
      </c>
      <c r="I65" s="38">
        <f t="shared" si="10"/>
        <v>22</v>
      </c>
      <c r="J65" s="38" t="s">
        <v>27</v>
      </c>
      <c r="K65" s="38">
        <v>120</v>
      </c>
      <c r="L65" s="38">
        <f t="shared" si="11"/>
        <v>319</v>
      </c>
    </row>
    <row r="66" spans="1:12" ht="12.75">
      <c r="A66" s="38" t="s">
        <v>36</v>
      </c>
      <c r="B66" s="30">
        <v>249</v>
      </c>
      <c r="C66" s="38">
        <f t="shared" si="8"/>
        <v>95</v>
      </c>
      <c r="D66" s="38" t="s">
        <v>96</v>
      </c>
      <c r="E66" s="38">
        <v>2.3</v>
      </c>
      <c r="F66" s="38">
        <f t="shared" si="9"/>
        <v>0.7999999999999998</v>
      </c>
      <c r="G66" s="38" t="s">
        <v>109</v>
      </c>
      <c r="H66" s="40">
        <v>23</v>
      </c>
      <c r="I66" s="38">
        <f t="shared" si="10"/>
        <v>23</v>
      </c>
      <c r="J66" s="38" t="s">
        <v>105</v>
      </c>
      <c r="K66" s="38">
        <v>90</v>
      </c>
      <c r="L66" s="38">
        <f t="shared" si="11"/>
        <v>349</v>
      </c>
    </row>
    <row r="67" spans="1:12" ht="12.75">
      <c r="A67" s="38" t="s">
        <v>35</v>
      </c>
      <c r="B67" s="40">
        <v>221</v>
      </c>
      <c r="C67" s="38">
        <f t="shared" si="8"/>
        <v>123</v>
      </c>
      <c r="D67" s="37" t="s">
        <v>77</v>
      </c>
      <c r="E67" s="38">
        <v>2.5</v>
      </c>
      <c r="F67" s="38">
        <f t="shared" si="9"/>
        <v>1</v>
      </c>
      <c r="G67" s="38" t="s">
        <v>36</v>
      </c>
      <c r="H67" s="30">
        <v>20</v>
      </c>
      <c r="I67" s="38">
        <f t="shared" si="10"/>
        <v>26</v>
      </c>
      <c r="J67" s="38" t="s">
        <v>61</v>
      </c>
      <c r="K67" s="38">
        <v>86</v>
      </c>
      <c r="L67" s="38">
        <f t="shared" si="11"/>
        <v>353</v>
      </c>
    </row>
    <row r="68" spans="1:12" ht="12.75">
      <c r="A68" s="38" t="s">
        <v>97</v>
      </c>
      <c r="B68" s="40">
        <v>220</v>
      </c>
      <c r="C68" s="38">
        <f t="shared" si="8"/>
        <v>124</v>
      </c>
      <c r="D68" s="38" t="s">
        <v>95</v>
      </c>
      <c r="E68" s="38">
        <v>2.8</v>
      </c>
      <c r="F68" s="38">
        <f t="shared" si="9"/>
        <v>1.2999999999999998</v>
      </c>
      <c r="G68" s="38" t="s">
        <v>35</v>
      </c>
      <c r="H68" s="40">
        <v>72</v>
      </c>
      <c r="I68" s="38">
        <f t="shared" si="10"/>
        <v>26</v>
      </c>
      <c r="J68" s="38" t="s">
        <v>40</v>
      </c>
      <c r="K68" s="38">
        <v>85</v>
      </c>
      <c r="L68" s="38">
        <f t="shared" si="11"/>
        <v>354</v>
      </c>
    </row>
    <row r="69" spans="1:12" ht="12.75">
      <c r="A69" s="38" t="s">
        <v>39</v>
      </c>
      <c r="B69" s="45">
        <v>210</v>
      </c>
      <c r="C69" s="38">
        <f t="shared" si="8"/>
        <v>134</v>
      </c>
      <c r="D69" s="37" t="s">
        <v>98</v>
      </c>
      <c r="E69" s="38">
        <v>2.8</v>
      </c>
      <c r="F69" s="38">
        <f t="shared" si="9"/>
        <v>1.2999999999999998</v>
      </c>
      <c r="G69" s="38" t="s">
        <v>105</v>
      </c>
      <c r="H69" s="40">
        <v>12</v>
      </c>
      <c r="I69" s="38">
        <f t="shared" si="10"/>
        <v>34</v>
      </c>
      <c r="J69" s="38" t="s">
        <v>39</v>
      </c>
      <c r="K69" s="38">
        <v>84</v>
      </c>
      <c r="L69" s="38">
        <f t="shared" si="11"/>
        <v>355</v>
      </c>
    </row>
    <row r="70" spans="1:12" ht="12.75">
      <c r="A70" s="37" t="s">
        <v>98</v>
      </c>
      <c r="B70" s="40">
        <v>480</v>
      </c>
      <c r="C70" s="38">
        <f t="shared" si="8"/>
        <v>136</v>
      </c>
      <c r="D70" s="38" t="s">
        <v>38</v>
      </c>
      <c r="E70" s="38">
        <v>5.4</v>
      </c>
      <c r="F70" s="38">
        <f t="shared" si="9"/>
        <v>3.9000000000000004</v>
      </c>
      <c r="G70" s="39">
        <v>59.5</v>
      </c>
      <c r="H70" s="40">
        <v>7</v>
      </c>
      <c r="I70" s="38">
        <f t="shared" si="10"/>
        <v>39</v>
      </c>
      <c r="J70" s="37" t="s">
        <v>110</v>
      </c>
      <c r="K70" s="38">
        <v>73</v>
      </c>
      <c r="L70" s="38">
        <f t="shared" si="11"/>
        <v>366</v>
      </c>
    </row>
    <row r="71" spans="1:12" ht="12.75">
      <c r="A71" s="38" t="s">
        <v>27</v>
      </c>
      <c r="B71" s="40">
        <v>495</v>
      </c>
      <c r="C71" s="38">
        <f t="shared" si="8"/>
        <v>151</v>
      </c>
      <c r="D71" s="38" t="s">
        <v>75</v>
      </c>
      <c r="E71" s="38">
        <v>5.5</v>
      </c>
      <c r="F71" s="38">
        <f t="shared" si="9"/>
        <v>4</v>
      </c>
      <c r="G71" s="38" t="s">
        <v>40</v>
      </c>
      <c r="H71" s="40">
        <v>85</v>
      </c>
      <c r="I71" s="38">
        <f t="shared" si="10"/>
        <v>39</v>
      </c>
      <c r="J71" s="39" t="s">
        <v>111</v>
      </c>
      <c r="K71" s="37">
        <v>60</v>
      </c>
      <c r="L71" s="38">
        <f t="shared" si="11"/>
        <v>379</v>
      </c>
    </row>
    <row r="72" spans="1:12" ht="12.75">
      <c r="A72" s="38" t="s">
        <v>40</v>
      </c>
      <c r="B72" s="40">
        <v>140</v>
      </c>
      <c r="C72" s="38">
        <f t="shared" si="8"/>
        <v>204</v>
      </c>
      <c r="D72" s="38" t="s">
        <v>40</v>
      </c>
      <c r="E72" s="38">
        <v>7.8</v>
      </c>
      <c r="F72" s="38">
        <f t="shared" si="9"/>
        <v>6.3</v>
      </c>
      <c r="G72" s="38" t="s">
        <v>66</v>
      </c>
      <c r="H72" s="40">
        <v>98</v>
      </c>
      <c r="I72" s="38">
        <f t="shared" si="10"/>
        <v>52</v>
      </c>
      <c r="J72" s="38" t="s">
        <v>109</v>
      </c>
      <c r="K72" s="38">
        <v>42</v>
      </c>
      <c r="L72" s="38">
        <f t="shared" si="11"/>
        <v>397</v>
      </c>
    </row>
    <row r="73" spans="1:12" ht="12.75">
      <c r="A73" s="39" t="s">
        <v>66</v>
      </c>
      <c r="B73" s="40">
        <v>586</v>
      </c>
      <c r="C73" s="38">
        <f t="shared" si="8"/>
        <v>242</v>
      </c>
      <c r="D73" s="38" t="s">
        <v>27</v>
      </c>
      <c r="E73" s="38">
        <v>8.9</v>
      </c>
      <c r="F73" s="38">
        <f t="shared" si="9"/>
        <v>7.4</v>
      </c>
      <c r="G73" s="38" t="s">
        <v>38</v>
      </c>
      <c r="H73" s="40">
        <v>147</v>
      </c>
      <c r="I73" s="38">
        <f t="shared" si="10"/>
        <v>101</v>
      </c>
      <c r="J73" s="38" t="s">
        <v>38</v>
      </c>
      <c r="K73" s="38">
        <v>15</v>
      </c>
      <c r="L73" s="38">
        <f t="shared" si="11"/>
        <v>424</v>
      </c>
    </row>
    <row r="74" spans="1:12" ht="12.75">
      <c r="A74" s="38" t="s">
        <v>96</v>
      </c>
      <c r="B74" s="40">
        <v>621</v>
      </c>
      <c r="C74" s="38">
        <f t="shared" si="8"/>
        <v>277</v>
      </c>
      <c r="D74" s="38" t="s">
        <v>94</v>
      </c>
      <c r="E74" s="38">
        <v>16.8</v>
      </c>
      <c r="F74" s="38">
        <f t="shared" si="9"/>
        <v>15.3</v>
      </c>
      <c r="G74" s="37" t="s">
        <v>106</v>
      </c>
      <c r="H74" s="40">
        <v>162</v>
      </c>
      <c r="I74" s="38">
        <f t="shared" si="10"/>
        <v>116</v>
      </c>
      <c r="J74" s="37" t="s">
        <v>106</v>
      </c>
      <c r="K74" s="38">
        <v>5</v>
      </c>
      <c r="L74" s="38">
        <f t="shared" si="11"/>
        <v>434</v>
      </c>
    </row>
    <row r="75" spans="1:12" ht="12.75">
      <c r="A75" s="38"/>
      <c r="B75" s="40"/>
      <c r="C75" s="38"/>
      <c r="D75" s="39"/>
      <c r="E75" s="37"/>
      <c r="F75" s="38"/>
      <c r="G75" s="37" t="s">
        <v>110</v>
      </c>
      <c r="H75" s="40">
        <v>247</v>
      </c>
      <c r="I75" s="38">
        <f t="shared" si="10"/>
        <v>201</v>
      </c>
      <c r="J75" s="38" t="s">
        <v>36</v>
      </c>
      <c r="K75" s="38">
        <v>3.7</v>
      </c>
      <c r="L75" s="38">
        <f t="shared" si="11"/>
        <v>435.3</v>
      </c>
    </row>
    <row r="76" spans="1:12" ht="12.75">
      <c r="A76" s="38"/>
      <c r="B76" s="40"/>
      <c r="C76" s="38"/>
      <c r="D76" s="37"/>
      <c r="E76" s="38"/>
      <c r="F76" s="38"/>
      <c r="G76" s="38" t="s">
        <v>63</v>
      </c>
      <c r="H76" s="40">
        <v>420</v>
      </c>
      <c r="I76" s="38">
        <f t="shared" si="10"/>
        <v>374</v>
      </c>
      <c r="J76" s="38" t="s">
        <v>108</v>
      </c>
      <c r="K76" s="38">
        <v>0</v>
      </c>
      <c r="L76" s="38">
        <f t="shared" si="11"/>
        <v>439</v>
      </c>
    </row>
    <row r="77" spans="1:12" ht="12.75">
      <c r="A77" s="86" t="s">
        <v>28</v>
      </c>
      <c r="B77" s="87"/>
      <c r="C77" s="87"/>
      <c r="D77" s="87"/>
      <c r="E77" s="87"/>
      <c r="F77" s="88"/>
      <c r="G77" s="86" t="s">
        <v>28</v>
      </c>
      <c r="H77" s="87"/>
      <c r="I77" s="87"/>
      <c r="J77" s="87"/>
      <c r="K77" s="87"/>
      <c r="L77" s="88"/>
    </row>
    <row r="78" spans="1:12" ht="12.75">
      <c r="A78" s="66" t="s">
        <v>31</v>
      </c>
      <c r="B78" s="66"/>
      <c r="C78" s="66"/>
      <c r="D78" s="66" t="s">
        <v>32</v>
      </c>
      <c r="E78" s="66"/>
      <c r="F78" s="66"/>
      <c r="G78" s="66" t="s">
        <v>31</v>
      </c>
      <c r="H78" s="66"/>
      <c r="I78" s="66"/>
      <c r="J78" s="66" t="s">
        <v>32</v>
      </c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89" t="s">
        <v>99</v>
      </c>
      <c r="B80" s="66"/>
      <c r="C80" s="66"/>
      <c r="D80" s="90" t="s">
        <v>100</v>
      </c>
      <c r="E80" s="66"/>
      <c r="F80" s="66"/>
      <c r="G80" s="89" t="s">
        <v>113</v>
      </c>
      <c r="H80" s="66"/>
      <c r="I80" s="66"/>
      <c r="J80" s="90" t="s">
        <v>112</v>
      </c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6" ht="12.75" customHeight="1">
      <c r="A82" s="71" t="s">
        <v>29</v>
      </c>
      <c r="B82" s="71"/>
      <c r="C82" s="71"/>
      <c r="D82" s="71"/>
      <c r="E82" s="71"/>
      <c r="F82" s="71"/>
    </row>
    <row r="83" spans="1:6" ht="12.75">
      <c r="A83" s="91">
        <v>42953</v>
      </c>
      <c r="B83" s="92"/>
      <c r="C83" s="92"/>
      <c r="D83" s="91">
        <v>42953</v>
      </c>
      <c r="E83" s="92"/>
      <c r="F83" s="92"/>
    </row>
    <row r="84" spans="1:6" ht="12.75">
      <c r="A84" s="92" t="s">
        <v>19</v>
      </c>
      <c r="B84" s="92"/>
      <c r="C84" s="92"/>
      <c r="D84" s="92" t="s">
        <v>20</v>
      </c>
      <c r="E84" s="92"/>
      <c r="F84" s="92"/>
    </row>
    <row r="85" spans="1:6" ht="12.75">
      <c r="A85" s="3" t="s">
        <v>1</v>
      </c>
      <c r="B85" s="3" t="s">
        <v>25</v>
      </c>
      <c r="C85" s="3" t="s">
        <v>26</v>
      </c>
      <c r="D85" s="3" t="s">
        <v>1</v>
      </c>
      <c r="E85" s="3" t="s">
        <v>25</v>
      </c>
      <c r="F85" s="3" t="s">
        <v>26</v>
      </c>
    </row>
    <row r="86" spans="1:6" ht="12.75">
      <c r="A86" s="38" t="s">
        <v>39</v>
      </c>
      <c r="B86" s="45">
        <v>84</v>
      </c>
      <c r="C86" s="38">
        <f>ABS(83-B86)</f>
        <v>1</v>
      </c>
      <c r="D86" s="93" t="s">
        <v>35</v>
      </c>
      <c r="E86" s="93">
        <v>63</v>
      </c>
      <c r="F86" s="93">
        <f>ABS(63-E86)</f>
        <v>0</v>
      </c>
    </row>
    <row r="87" spans="1:6" ht="12.75">
      <c r="A87" s="93" t="s">
        <v>61</v>
      </c>
      <c r="B87" s="94">
        <v>84</v>
      </c>
      <c r="C87" s="93">
        <f>ABS(83-B87)</f>
        <v>1</v>
      </c>
      <c r="D87" s="38" t="s">
        <v>61</v>
      </c>
      <c r="E87" s="37">
        <v>67</v>
      </c>
      <c r="F87" s="38">
        <f>ABS(63-E87)</f>
        <v>4</v>
      </c>
    </row>
    <row r="88" spans="1:6" ht="12.75" customHeight="1">
      <c r="A88" s="38" t="s">
        <v>36</v>
      </c>
      <c r="B88" s="30">
        <v>82</v>
      </c>
      <c r="C88" s="38">
        <f>ABS(83-B88)</f>
        <v>1</v>
      </c>
      <c r="D88" s="38" t="s">
        <v>48</v>
      </c>
      <c r="E88" s="38">
        <v>53</v>
      </c>
      <c r="F88" s="38">
        <f>ABS(63-E88)</f>
        <v>10</v>
      </c>
    </row>
    <row r="89" spans="1:6" ht="12.75">
      <c r="A89" s="38" t="s">
        <v>33</v>
      </c>
      <c r="B89" s="40">
        <v>85</v>
      </c>
      <c r="C89" s="38">
        <f>ABS(83-B89)</f>
        <v>2</v>
      </c>
      <c r="D89" s="38" t="s">
        <v>63</v>
      </c>
      <c r="E89" s="38">
        <v>73</v>
      </c>
      <c r="F89" s="38">
        <f>ABS(63-E89)</f>
        <v>10</v>
      </c>
    </row>
    <row r="90" spans="1:6" ht="12.75">
      <c r="A90" s="38" t="s">
        <v>35</v>
      </c>
      <c r="B90" s="40">
        <v>86</v>
      </c>
      <c r="C90" s="38">
        <f>ABS(83-B90)</f>
        <v>3</v>
      </c>
      <c r="D90" s="38" t="s">
        <v>27</v>
      </c>
      <c r="E90" s="38">
        <v>48</v>
      </c>
      <c r="F90" s="38">
        <f>ABS(63-E90)</f>
        <v>15</v>
      </c>
    </row>
    <row r="91" spans="1:6" ht="12.75">
      <c r="A91" s="38" t="s">
        <v>48</v>
      </c>
      <c r="B91" s="40">
        <v>79</v>
      </c>
      <c r="C91" s="38">
        <f>ABS(83-B91)</f>
        <v>4</v>
      </c>
      <c r="D91" s="38" t="s">
        <v>64</v>
      </c>
      <c r="E91" s="38">
        <v>47</v>
      </c>
      <c r="F91" s="38">
        <f>ABS(63-E91)</f>
        <v>16</v>
      </c>
    </row>
    <row r="92" spans="1:6" ht="12.75">
      <c r="A92" s="37" t="s">
        <v>115</v>
      </c>
      <c r="B92" s="40">
        <v>90</v>
      </c>
      <c r="C92" s="38">
        <f>ABS(83-B92)</f>
        <v>7</v>
      </c>
      <c r="D92" s="38" t="s">
        <v>36</v>
      </c>
      <c r="E92" s="38">
        <v>79</v>
      </c>
      <c r="F92" s="38">
        <f>ABS(63-E92)</f>
        <v>16</v>
      </c>
    </row>
    <row r="93" spans="1:6" ht="12.75">
      <c r="A93" s="38" t="s">
        <v>40</v>
      </c>
      <c r="B93" s="40">
        <v>72</v>
      </c>
      <c r="C93" s="38">
        <f>ABS(83-B93)</f>
        <v>11</v>
      </c>
      <c r="D93" s="37" t="s">
        <v>77</v>
      </c>
      <c r="E93" s="38">
        <v>44</v>
      </c>
      <c r="F93" s="38">
        <f>ABS(63-E93)</f>
        <v>19</v>
      </c>
    </row>
    <row r="94" spans="1:6" ht="12.75">
      <c r="A94" s="38" t="s">
        <v>27</v>
      </c>
      <c r="B94" s="40">
        <v>71</v>
      </c>
      <c r="C94" s="38">
        <f>ABS(83-B94)</f>
        <v>12</v>
      </c>
      <c r="D94" s="38" t="s">
        <v>40</v>
      </c>
      <c r="E94" s="38">
        <v>85</v>
      </c>
      <c r="F94" s="38">
        <f>ABS(63-E94)</f>
        <v>22</v>
      </c>
    </row>
    <row r="95" spans="1:6" ht="12.75">
      <c r="A95" s="37" t="s">
        <v>77</v>
      </c>
      <c r="B95" s="40">
        <v>65</v>
      </c>
      <c r="C95" s="38">
        <f>ABS(83-B95)</f>
        <v>18</v>
      </c>
      <c r="D95" s="38" t="s">
        <v>75</v>
      </c>
      <c r="E95" s="38">
        <v>31</v>
      </c>
      <c r="F95" s="38">
        <f>ABS(63-E95)</f>
        <v>32</v>
      </c>
    </row>
    <row r="96" spans="1:6" ht="12.75">
      <c r="A96" s="38" t="s">
        <v>63</v>
      </c>
      <c r="B96" s="40">
        <v>63</v>
      </c>
      <c r="C96" s="38">
        <f>ABS(83-B96)</f>
        <v>20</v>
      </c>
      <c r="D96" s="38" t="s">
        <v>33</v>
      </c>
      <c r="E96" s="38">
        <v>30</v>
      </c>
      <c r="F96" s="38">
        <f>ABS(63-E96)</f>
        <v>33</v>
      </c>
    </row>
    <row r="97" spans="1:6" ht="12.75">
      <c r="A97" s="38" t="s">
        <v>75</v>
      </c>
      <c r="B97" s="40">
        <v>58</v>
      </c>
      <c r="C97" s="38">
        <f>ABS(83-B97)</f>
        <v>25</v>
      </c>
      <c r="D97" s="38" t="s">
        <v>39</v>
      </c>
      <c r="E97" s="38">
        <v>21</v>
      </c>
      <c r="F97" s="38">
        <f>ABS(63-E97)</f>
        <v>42</v>
      </c>
    </row>
    <row r="98" spans="1:6" ht="12.75">
      <c r="A98" s="38" t="s">
        <v>64</v>
      </c>
      <c r="B98" s="40">
        <v>47</v>
      </c>
      <c r="C98" s="38">
        <f>ABS(83-B98)</f>
        <v>36</v>
      </c>
      <c r="D98" s="38" t="s">
        <v>38</v>
      </c>
      <c r="E98" s="38">
        <v>14</v>
      </c>
      <c r="F98" s="38">
        <f>ABS(63-E98)</f>
        <v>49</v>
      </c>
    </row>
    <row r="99" spans="1:6" ht="12.75">
      <c r="A99" s="38" t="s">
        <v>116</v>
      </c>
      <c r="B99" s="40">
        <v>35</v>
      </c>
      <c r="C99" s="38">
        <f>ABS(83-B99)</f>
        <v>48</v>
      </c>
      <c r="D99" s="39">
        <v>59.5</v>
      </c>
      <c r="E99" s="37">
        <v>10</v>
      </c>
      <c r="F99" s="38">
        <f>ABS(63-E99)</f>
        <v>53</v>
      </c>
    </row>
    <row r="100" spans="1:6" ht="12.75">
      <c r="A100" s="38" t="s">
        <v>38</v>
      </c>
      <c r="B100" s="40">
        <v>14</v>
      </c>
      <c r="C100" s="38">
        <f>ABS(83-B100)</f>
        <v>69</v>
      </c>
      <c r="D100" s="37" t="s">
        <v>115</v>
      </c>
      <c r="E100" s="38">
        <v>0</v>
      </c>
      <c r="F100" s="38">
        <f>ABS(63-E100)</f>
        <v>63</v>
      </c>
    </row>
    <row r="101" spans="1:6" ht="12.75">
      <c r="A101" s="39">
        <v>59.5</v>
      </c>
      <c r="B101" s="40">
        <v>10</v>
      </c>
      <c r="C101" s="38">
        <f>ABS(83-B101)</f>
        <v>73</v>
      </c>
      <c r="D101" s="38" t="s">
        <v>116</v>
      </c>
      <c r="E101" s="38">
        <v>0</v>
      </c>
      <c r="F101" s="38">
        <f>ABS(63-E101)</f>
        <v>63</v>
      </c>
    </row>
    <row r="102" spans="1:6" ht="12.75">
      <c r="A102" s="39"/>
      <c r="B102" s="40"/>
      <c r="C102" s="38"/>
      <c r="D102" s="38"/>
      <c r="E102" s="38"/>
      <c r="F102" s="38"/>
    </row>
    <row r="103" spans="1:6" ht="12.75">
      <c r="A103" s="38"/>
      <c r="B103" s="40"/>
      <c r="C103" s="38"/>
      <c r="D103" s="38"/>
      <c r="E103" s="38"/>
      <c r="F103" s="38"/>
    </row>
    <row r="104" spans="1:6" ht="12.75">
      <c r="A104" s="86" t="s">
        <v>28</v>
      </c>
      <c r="B104" s="87"/>
      <c r="C104" s="87"/>
      <c r="D104" s="87"/>
      <c r="E104" s="87"/>
      <c r="F104" s="88"/>
    </row>
    <row r="105" spans="1:6" ht="12.75">
      <c r="A105" s="66" t="s">
        <v>31</v>
      </c>
      <c r="B105" s="66"/>
      <c r="C105" s="66"/>
      <c r="D105" s="66" t="s">
        <v>32</v>
      </c>
      <c r="E105" s="66"/>
      <c r="F105" s="66"/>
    </row>
    <row r="106" spans="1:6" ht="12.75">
      <c r="A106" s="66"/>
      <c r="B106" s="66"/>
      <c r="C106" s="66"/>
      <c r="D106" s="66"/>
      <c r="E106" s="66"/>
      <c r="F106" s="66"/>
    </row>
    <row r="107" spans="1:6" ht="12.75">
      <c r="A107" s="89" t="s">
        <v>118</v>
      </c>
      <c r="B107" s="66"/>
      <c r="C107" s="66"/>
      <c r="D107" s="90" t="s">
        <v>119</v>
      </c>
      <c r="E107" s="66"/>
      <c r="F107" s="66"/>
    </row>
    <row r="108" spans="1:6" ht="12.75">
      <c r="A108" s="66"/>
      <c r="B108" s="66"/>
      <c r="C108" s="66"/>
      <c r="D108" s="66"/>
      <c r="E108" s="66"/>
      <c r="F108" s="66"/>
    </row>
    <row r="122" ht="12.75" customHeight="1"/>
  </sheetData>
  <mergeCells count="70">
    <mergeCell ref="A104:F104"/>
    <mergeCell ref="A105:C106"/>
    <mergeCell ref="D105:F106"/>
    <mergeCell ref="A107:C108"/>
    <mergeCell ref="D107:F108"/>
    <mergeCell ref="A82:F82"/>
    <mergeCell ref="A83:C83"/>
    <mergeCell ref="D83:F83"/>
    <mergeCell ref="A84:C84"/>
    <mergeCell ref="D84:F84"/>
    <mergeCell ref="A50:F50"/>
    <mergeCell ref="A51:C52"/>
    <mergeCell ref="D51:F52"/>
    <mergeCell ref="A53:C54"/>
    <mergeCell ref="D53:F54"/>
    <mergeCell ref="A28:F28"/>
    <mergeCell ref="A29:C29"/>
    <mergeCell ref="D29:F29"/>
    <mergeCell ref="A30:C30"/>
    <mergeCell ref="D30:F30"/>
    <mergeCell ref="G23:L23"/>
    <mergeCell ref="G24:I25"/>
    <mergeCell ref="J24:L25"/>
    <mergeCell ref="G26:I27"/>
    <mergeCell ref="J26:L27"/>
    <mergeCell ref="G1:L1"/>
    <mergeCell ref="G2:I2"/>
    <mergeCell ref="J2:L2"/>
    <mergeCell ref="G3:I3"/>
    <mergeCell ref="J3:L3"/>
    <mergeCell ref="A26:C27"/>
    <mergeCell ref="D26:F27"/>
    <mergeCell ref="D3:F3"/>
    <mergeCell ref="A23:F23"/>
    <mergeCell ref="A24:C25"/>
    <mergeCell ref="D24:F25"/>
    <mergeCell ref="A1:F1"/>
    <mergeCell ref="A2:C2"/>
    <mergeCell ref="A3:C3"/>
    <mergeCell ref="D2:F2"/>
    <mergeCell ref="G28:L28"/>
    <mergeCell ref="G29:I29"/>
    <mergeCell ref="J29:L29"/>
    <mergeCell ref="G30:I30"/>
    <mergeCell ref="J30:L30"/>
    <mergeCell ref="G50:L50"/>
    <mergeCell ref="G51:I52"/>
    <mergeCell ref="J51:L52"/>
    <mergeCell ref="G53:I54"/>
    <mergeCell ref="J53:L54"/>
    <mergeCell ref="A55:F55"/>
    <mergeCell ref="A56:C56"/>
    <mergeCell ref="D56:F56"/>
    <mergeCell ref="A57:C57"/>
    <mergeCell ref="D57:F57"/>
    <mergeCell ref="A77:F77"/>
    <mergeCell ref="A78:C79"/>
    <mergeCell ref="D78:F79"/>
    <mergeCell ref="A80:C81"/>
    <mergeCell ref="D80:F81"/>
    <mergeCell ref="G55:L55"/>
    <mergeCell ref="G56:I56"/>
    <mergeCell ref="J56:L56"/>
    <mergeCell ref="G57:I57"/>
    <mergeCell ref="J57:L57"/>
    <mergeCell ref="G77:L77"/>
    <mergeCell ref="G78:I79"/>
    <mergeCell ref="J78:L79"/>
    <mergeCell ref="G80:I81"/>
    <mergeCell ref="J80:L8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2017-08-06T21:24:41Z</dcterms:modified>
  <cp:category/>
  <cp:version/>
  <cp:contentType/>
  <cp:contentStatus/>
</cp:coreProperties>
</file>