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<sst xmlns="http://schemas.openxmlformats.org/spreadsheetml/2006/main" count="474" uniqueCount="130">
  <si>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</si>
  <si>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</si>
  <si>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</si>
  <si>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</si>
  <si>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</si>
  <si>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</si>
  <si>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</si>
  <si>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</si>
  <si>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</si>
  <si>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</si>
  <si>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</si>
  <si>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</si>
  <si>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</si>
  <si>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</si>
  <si>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</si>
  <si>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</si>
  <si>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</si>
  <si>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</si>
  <si>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</si>
  <si>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</si>
  <si>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</si>
  <si>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</si>
  <si>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</si>
  <si>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</si>
  <si>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</si>
  <si>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YOUR MUM</t>
  </si>
  <si>
    <t>THREE AMIGOS</t>
  </si>
  <si>
    <t>CHARLIES ANGELS</t>
  </si>
  <si>
    <t>CHALFONTS</t>
  </si>
  <si>
    <t>IZZY WIZZY</t>
  </si>
  <si>
    <t>MUSIC INTROS</t>
  </si>
  <si>
    <t>GENERAL KNOWLEDGE</t>
  </si>
  <si>
    <t>The Forge Inn - Glenfield - Sunday Night Quiz League #43</t>
  </si>
  <si>
    <t>SPORT &amp; LEISURE</t>
  </si>
  <si>
    <t>HISTORY &amp; GEOGRAPHY</t>
  </si>
  <si>
    <t>NO HOPERS</t>
  </si>
  <si>
    <t>DILTOIDS</t>
  </si>
  <si>
    <t>HAROLD AND HILDAS</t>
  </si>
  <si>
    <t xml:space="preserve">YOUR </t>
  </si>
  <si>
    <t>THE BRAZZIS</t>
  </si>
  <si>
    <t>SUNS IN PLUMS IN</t>
  </si>
  <si>
    <t>TIMS BIRTHDAY</t>
  </si>
  <si>
    <t>SPAGHETTE</t>
  </si>
  <si>
    <t xml:space="preserve">CHERRY PICKERS </t>
  </si>
  <si>
    <t>BRATZ</t>
  </si>
  <si>
    <t xml:space="preserve">IN THE CORNER </t>
  </si>
  <si>
    <t>ROLLING FAIRSTONES</t>
  </si>
  <si>
    <t>YOURE A QUIZARD HARRY</t>
  </si>
  <si>
    <t>BRATZ 14</t>
  </si>
  <si>
    <t>CHERRY PICKERS 1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</si>
  <si>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</si>
  <si>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</si>
  <si>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</si>
  <si>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</si>
  <si>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</si>
  <si>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</si>
  <si>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</si>
  <si>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NORFOLK N CHANCE</t>
  </si>
  <si>
    <t>SIMPLY LOVELY SIR</t>
  </si>
  <si>
    <t>U IVERSALLY CHALLANGED</t>
  </si>
  <si>
    <t>FAMOUS FIVE</t>
  </si>
  <si>
    <t>SUNS OUT PUNS OUT</t>
  </si>
  <si>
    <t xml:space="preserve">YOUR MUM 6 </t>
  </si>
  <si>
    <r>
      <t xml:space="preserve">SPAGHETTE </t>
    </r>
    <r>
      <rPr>
        <b/>
        <sz val="10"/>
        <color indexed="10"/>
        <rFont val="Arial"/>
        <family val="2"/>
      </rPr>
      <t>IZZY WIZZY 13</t>
    </r>
  </si>
  <si>
    <t>UNIVERSALLY CHALLANGED</t>
  </si>
  <si>
    <t>FAMOUS 5</t>
  </si>
  <si>
    <t>SCIENCE AND NATURE</t>
  </si>
  <si>
    <t>ANAGRAMS</t>
  </si>
  <si>
    <t>TV AND FILM</t>
  </si>
  <si>
    <t>hello ian</t>
  </si>
  <si>
    <t>billy team</t>
  </si>
  <si>
    <t>YOUR NUM</t>
  </si>
  <si>
    <t>2 X GBW</t>
  </si>
  <si>
    <t>STAFF</t>
  </si>
  <si>
    <t>NBTE 14</t>
  </si>
  <si>
    <t>2 X GBW 3</t>
  </si>
  <si>
    <t>HELLO IAN</t>
  </si>
  <si>
    <t>2XGBWS</t>
  </si>
  <si>
    <t>BILLYS TEAM</t>
  </si>
  <si>
    <t>DNF</t>
  </si>
  <si>
    <t>HALLOWEEN  &amp; BONFIRE</t>
  </si>
  <si>
    <t>MOVIE MONSTERS</t>
  </si>
  <si>
    <t>TV &amp; FILM</t>
  </si>
  <si>
    <t xml:space="preserve">NO HOPERS </t>
  </si>
  <si>
    <t>CHERRY PICKERS</t>
  </si>
  <si>
    <t>DAN MOORE IS A TRAITOR</t>
  </si>
  <si>
    <t>SPAGHTEE</t>
  </si>
  <si>
    <t>HOLLIE AND ELLIE</t>
  </si>
  <si>
    <t>HOLLIE &amp; ELLIE</t>
  </si>
  <si>
    <t>IN THE CORNER 13</t>
  </si>
  <si>
    <t>.</t>
  </si>
  <si>
    <t>MUSICALS</t>
  </si>
  <si>
    <t>FOOD AND DRINK</t>
  </si>
  <si>
    <t>IN THE CORNER</t>
  </si>
  <si>
    <t xml:space="preserve">DRAGGED OUT </t>
  </si>
  <si>
    <t>ROLLIN FIRSTONES</t>
  </si>
  <si>
    <t>THEN THERE WAS 2</t>
  </si>
  <si>
    <t>UNIVERSALLLY CHALLANGED</t>
  </si>
  <si>
    <t>CHALFONTS/SPAGHETEE (WINNERS)</t>
  </si>
  <si>
    <t>CHARLIES ANGELS 4</t>
  </si>
  <si>
    <t>AT THE BAR</t>
  </si>
  <si>
    <t>DRAGGED OUT</t>
  </si>
  <si>
    <t>MUSIC TRIVIA</t>
  </si>
  <si>
    <t>FAMOUS FACES</t>
  </si>
  <si>
    <t>CHARLIES ANGELS (3)</t>
  </si>
  <si>
    <t>THREE AMIGPS (12)</t>
  </si>
  <si>
    <t>DINGBATS</t>
  </si>
  <si>
    <t>FAB 5</t>
  </si>
  <si>
    <t>DOUBLE TROUBLE</t>
  </si>
  <si>
    <t>HEBRY VII</t>
  </si>
  <si>
    <t>RICHARD III</t>
  </si>
  <si>
    <t>LAST PLACE</t>
  </si>
  <si>
    <t>SNOWS OUT BUT WERE NOT</t>
  </si>
  <si>
    <t>YOUR MUM 1</t>
  </si>
  <si>
    <t>THREE AMIGOS 12</t>
  </si>
  <si>
    <t>Week Number: #7</t>
  </si>
  <si>
    <t>HENRY VII</t>
  </si>
  <si>
    <t>TEAM RICHARD III</t>
  </si>
  <si>
    <t>TOP 5'S</t>
  </si>
  <si>
    <t>SCIENCE &amp; NATURE</t>
  </si>
  <si>
    <t>ART &amp; LIT</t>
  </si>
  <si>
    <t>SPAGHETTI</t>
  </si>
  <si>
    <t>JINGLE BALLS</t>
  </si>
  <si>
    <t>COOL PUNNINGS</t>
  </si>
  <si>
    <t>QUIZMAS PUDDING</t>
  </si>
  <si>
    <t>13 NBTE</t>
  </si>
  <si>
    <t>JINGLE BALLS 4</t>
  </si>
  <si>
    <t>CELEBRITY SANTA</t>
  </si>
  <si>
    <t>XMAS QUIZ</t>
  </si>
  <si>
    <t>QUIZMAS PUDDINGS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</si>
</sst>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85" zoomScaleNormal="85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4.140625" style="1" bestFit="1" customWidth="1"/>
    <col min="6" max="6" width="14.8515625" style="1" bestFit="1" customWidth="1"/>
    <col min="7" max="7" width="14.140625" style="1" bestFit="1" customWidth="1"/>
    <col min="8" max="8" width="15.140625" style="1" bestFit="1" customWidth="1"/>
    <col min="9" max="9" width="14.140625" style="1" bestFit="1" customWidth="1"/>
    <col min="10" max="11" width="11.7109375" style="1" bestFit="1" customWidth="1"/>
    <col min="12" max="12" width="10.8515625" style="0" bestFit="1" customWidth="1"/>
    <col min="13" max="13" width="13.140625" style="9" bestFit="1" customWidth="1"/>
  </cols>
  <sheetData>
    <row r="1" spans="1:13" ht="12.75">
      <c r="A1" s="56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2.75">
      <c r="A2" s="67" t="s">
        <v>9</v>
      </c>
      <c r="B2" s="68"/>
      <c r="C2" s="68"/>
      <c r="D2" s="68"/>
      <c r="E2" s="68"/>
      <c r="F2" s="68"/>
      <c r="G2" s="68"/>
      <c r="H2" s="69">
        <v>8</v>
      </c>
      <c r="I2" s="69"/>
      <c r="J2" s="69"/>
      <c r="K2" s="69"/>
      <c r="L2" s="70"/>
      <c r="M2"/>
    </row>
    <row r="3" spans="1:13" ht="12.75" customHeight="1">
      <c r="A3" s="71" t="s">
        <v>0</v>
      </c>
      <c r="B3" s="73" t="s">
        <v>1</v>
      </c>
      <c r="C3" s="41"/>
      <c r="D3" s="75" t="s">
        <v>16</v>
      </c>
      <c r="E3" s="75"/>
      <c r="F3" s="75"/>
      <c r="G3" s="75"/>
      <c r="H3" s="75"/>
      <c r="I3" s="75"/>
      <c r="J3" s="75"/>
      <c r="K3" s="75"/>
      <c r="L3" s="71" t="s">
        <v>3</v>
      </c>
      <c r="M3" s="8" t="s">
        <v>7</v>
      </c>
    </row>
    <row r="4" spans="1:13" ht="12.75">
      <c r="A4" s="72"/>
      <c r="B4" s="74"/>
      <c r="C4" s="42" t="s">
        <v>50</v>
      </c>
      <c r="D4" s="2">
        <v>43023</v>
      </c>
      <c r="E4" s="2">
        <f aca="true" t="shared" si="0" ref="E4:K4">D4+7</f>
        <v>43030</v>
      </c>
      <c r="F4" s="2">
        <f t="shared" si="0"/>
        <v>43037</v>
      </c>
      <c r="G4" s="2">
        <f t="shared" si="0"/>
        <v>43044</v>
      </c>
      <c r="H4" s="2">
        <f t="shared" si="0"/>
        <v>43051</v>
      </c>
      <c r="I4" s="2">
        <v>43072</v>
      </c>
      <c r="J4" s="2">
        <f t="shared" si="0"/>
        <v>43079</v>
      </c>
      <c r="K4" s="2">
        <f t="shared" si="0"/>
        <v>43086</v>
      </c>
      <c r="L4" s="72"/>
      <c r="M4" s="8" t="s">
        <v>8</v>
      </c>
    </row>
    <row r="5" spans="1:13" s="31" customFormat="1" ht="12.75" customHeight="1">
      <c r="A5" s="32">
        <v>1</v>
      </c>
      <c r="B5" s="34" t="s">
        <v>28</v>
      </c>
      <c r="C5" s="34">
        <f aca="true" t="shared" si="1" ref="C5:C40">COUNTIF(D5:K5,"&lt;&gt;")</f>
        <v>8</v>
      </c>
      <c r="D5" s="4">
        <v>45.5</v>
      </c>
      <c r="E5" s="4">
        <v>59</v>
      </c>
      <c r="F5" s="4">
        <v>57</v>
      </c>
      <c r="G5" s="4">
        <v>54</v>
      </c>
      <c r="H5" s="4">
        <v>58.5</v>
      </c>
      <c r="I5" s="4">
        <v>49</v>
      </c>
      <c r="J5" s="4">
        <v>49.5</v>
      </c>
      <c r="K5" s="4">
        <v>46</v>
      </c>
      <c r="L5" s="4">
        <f>SUM(D5:K5)</f>
        <v>418.5</v>
      </c>
      <c r="M5" s="30">
        <f>L5/C5</f>
        <v>52.3125</v>
      </c>
    </row>
    <row r="6" spans="1:13" s="31" customFormat="1" ht="12.75">
      <c r="A6" s="32">
        <f>A5+1</f>
        <v>2</v>
      </c>
      <c r="B6" s="34" t="s">
        <v>45</v>
      </c>
      <c r="C6" s="34">
        <f t="shared" si="1"/>
        <v>7</v>
      </c>
      <c r="D6" s="4">
        <v>56.5</v>
      </c>
      <c r="E6" s="4">
        <v>63</v>
      </c>
      <c r="F6" s="4">
        <v>61</v>
      </c>
      <c r="G6" s="4">
        <v>55.5</v>
      </c>
      <c r="H6" s="4">
        <v>59.5</v>
      </c>
      <c r="I6" s="4">
        <v>58.5</v>
      </c>
      <c r="J6" s="4"/>
      <c r="K6" s="4">
        <v>52.5</v>
      </c>
      <c r="L6" s="4">
        <f>SUM(D6:K6)</f>
        <v>406.5</v>
      </c>
      <c r="M6" s="30">
        <f>L6/C6</f>
        <v>58.07142857142857</v>
      </c>
    </row>
    <row r="7" spans="1:13" s="31" customFormat="1" ht="12.75">
      <c r="A7" s="32">
        <f aca="true" t="shared" si="2" ref="A7:A40">A6+1</f>
        <v>3</v>
      </c>
      <c r="B7" s="34" t="s">
        <v>40</v>
      </c>
      <c r="C7" s="34">
        <f t="shared" si="1"/>
        <v>7</v>
      </c>
      <c r="D7" s="4">
        <v>53.5</v>
      </c>
      <c r="E7" s="4">
        <v>64.5</v>
      </c>
      <c r="F7" s="4">
        <v>61</v>
      </c>
      <c r="G7" s="4">
        <v>48</v>
      </c>
      <c r="H7" s="4">
        <v>51.5</v>
      </c>
      <c r="I7" s="4">
        <v>56.5</v>
      </c>
      <c r="J7" s="4"/>
      <c r="K7" s="4">
        <v>52</v>
      </c>
      <c r="L7" s="4">
        <f>SUM(D7:K7)</f>
        <v>387</v>
      </c>
      <c r="M7" s="30">
        <f>L7/C7</f>
        <v>55.285714285714285</v>
      </c>
    </row>
    <row r="8" spans="1:13" s="31" customFormat="1" ht="12" customHeight="1">
      <c r="A8" s="32">
        <f t="shared" si="2"/>
        <v>4</v>
      </c>
      <c r="B8" s="34" t="s">
        <v>42</v>
      </c>
      <c r="C8" s="34">
        <f t="shared" si="1"/>
        <v>7</v>
      </c>
      <c r="D8" s="4">
        <v>61.5</v>
      </c>
      <c r="E8" s="4">
        <v>62</v>
      </c>
      <c r="F8" s="4">
        <v>53.5</v>
      </c>
      <c r="G8" s="4">
        <v>47.5</v>
      </c>
      <c r="H8" s="4">
        <v>50</v>
      </c>
      <c r="I8" s="4">
        <v>51.5</v>
      </c>
      <c r="J8" s="4"/>
      <c r="K8" s="4">
        <v>48.5</v>
      </c>
      <c r="L8" s="4">
        <f>SUM(D8:K8)</f>
        <v>374.5</v>
      </c>
      <c r="M8" s="30">
        <f>L8/C8</f>
        <v>53.5</v>
      </c>
    </row>
    <row r="9" spans="1:13" s="31" customFormat="1" ht="12.75">
      <c r="A9" s="32">
        <f t="shared" si="2"/>
        <v>5</v>
      </c>
      <c r="B9" s="34" t="s">
        <v>29</v>
      </c>
      <c r="C9" s="34">
        <f t="shared" si="1"/>
        <v>8</v>
      </c>
      <c r="D9" s="4">
        <v>52.5</v>
      </c>
      <c r="E9" s="4">
        <v>61</v>
      </c>
      <c r="F9" s="4">
        <v>46.5</v>
      </c>
      <c r="G9" s="4">
        <v>38.5</v>
      </c>
      <c r="H9" s="4">
        <v>37</v>
      </c>
      <c r="I9" s="4">
        <v>46</v>
      </c>
      <c r="J9" s="4">
        <v>45</v>
      </c>
      <c r="K9" s="4">
        <v>46.5</v>
      </c>
      <c r="L9" s="4">
        <f>SUM(D9:K9)</f>
        <v>373</v>
      </c>
      <c r="M9" s="30">
        <f>L9/C9</f>
        <v>46.625</v>
      </c>
    </row>
    <row r="10" spans="1:13" s="31" customFormat="1" ht="12.75">
      <c r="A10" s="32">
        <f t="shared" si="2"/>
        <v>6</v>
      </c>
      <c r="B10" s="34" t="s">
        <v>19</v>
      </c>
      <c r="C10" s="34">
        <f t="shared" si="1"/>
        <v>7</v>
      </c>
      <c r="D10" s="4">
        <v>55.5</v>
      </c>
      <c r="E10" s="4">
        <v>51</v>
      </c>
      <c r="F10" s="4">
        <v>49</v>
      </c>
      <c r="G10" s="4">
        <v>43</v>
      </c>
      <c r="H10" s="4">
        <v>53.5</v>
      </c>
      <c r="I10" s="4">
        <v>40.5</v>
      </c>
      <c r="J10" s="4"/>
      <c r="K10" s="4">
        <v>53.5</v>
      </c>
      <c r="L10" s="4">
        <f>SUM(D10:K10)</f>
        <v>346</v>
      </c>
      <c r="M10" s="30">
        <f>L10/C10</f>
        <v>49.42857142857143</v>
      </c>
    </row>
    <row r="11" spans="1:13" s="31" customFormat="1" ht="12.75">
      <c r="A11" s="32">
        <f t="shared" si="2"/>
        <v>7</v>
      </c>
      <c r="B11" s="34" t="s">
        <v>26</v>
      </c>
      <c r="C11" s="34">
        <f t="shared" si="1"/>
        <v>6</v>
      </c>
      <c r="D11" s="4">
        <v>60</v>
      </c>
      <c r="E11" s="4">
        <v>52.5</v>
      </c>
      <c r="F11" s="4">
        <v>56</v>
      </c>
      <c r="G11" s="4"/>
      <c r="H11" s="4"/>
      <c r="I11" s="4">
        <v>43</v>
      </c>
      <c r="J11" s="4">
        <v>51.5</v>
      </c>
      <c r="K11" s="4">
        <v>49</v>
      </c>
      <c r="L11" s="4">
        <f>SUM(D11:K11)</f>
        <v>312</v>
      </c>
      <c r="M11" s="30">
        <f>L11/C11</f>
        <v>52</v>
      </c>
    </row>
    <row r="12" spans="1:13" s="31" customFormat="1" ht="12.75">
      <c r="A12" s="32">
        <f t="shared" si="2"/>
        <v>8</v>
      </c>
      <c r="B12" s="34" t="s">
        <v>64</v>
      </c>
      <c r="C12" s="34">
        <f t="shared" si="1"/>
        <v>7</v>
      </c>
      <c r="D12" s="4">
        <v>52.5</v>
      </c>
      <c r="E12" s="4">
        <v>51.5</v>
      </c>
      <c r="F12" s="4">
        <v>40</v>
      </c>
      <c r="G12" s="4">
        <v>49</v>
      </c>
      <c r="H12" s="4">
        <v>31.5</v>
      </c>
      <c r="I12" s="4">
        <v>40.5</v>
      </c>
      <c r="J12" s="4"/>
      <c r="K12" s="4">
        <v>42</v>
      </c>
      <c r="L12" s="4">
        <f>SUM(D12:K12)</f>
        <v>307</v>
      </c>
      <c r="M12" s="30">
        <f>L12/C12</f>
        <v>43.857142857142854</v>
      </c>
    </row>
    <row r="13" spans="1:13" s="31" customFormat="1" ht="13.5" customHeight="1">
      <c r="A13" s="32">
        <f t="shared" si="2"/>
        <v>9</v>
      </c>
      <c r="B13" s="34" t="s">
        <v>27</v>
      </c>
      <c r="C13" s="34">
        <f t="shared" si="1"/>
        <v>7</v>
      </c>
      <c r="D13" s="4">
        <v>37.5</v>
      </c>
      <c r="E13" s="4"/>
      <c r="F13" s="4">
        <v>44.5</v>
      </c>
      <c r="G13" s="4">
        <v>35</v>
      </c>
      <c r="H13" s="4">
        <v>37</v>
      </c>
      <c r="I13" s="4">
        <v>37</v>
      </c>
      <c r="J13" s="4">
        <v>36.5</v>
      </c>
      <c r="K13" s="4">
        <v>46</v>
      </c>
      <c r="L13" s="4">
        <f>SUM(D13:K13)</f>
        <v>273.5</v>
      </c>
      <c r="M13" s="30">
        <f>L13/C13</f>
        <v>39.07142857142857</v>
      </c>
    </row>
    <row r="14" spans="1:13" s="31" customFormat="1" ht="12.75">
      <c r="A14" s="32">
        <f t="shared" si="2"/>
        <v>10</v>
      </c>
      <c r="B14" s="34" t="s">
        <v>25</v>
      </c>
      <c r="C14" s="34">
        <f t="shared" si="1"/>
        <v>7</v>
      </c>
      <c r="D14" s="4">
        <v>48</v>
      </c>
      <c r="E14" s="4">
        <v>41</v>
      </c>
      <c r="F14" s="4">
        <v>54</v>
      </c>
      <c r="G14" s="4"/>
      <c r="H14" s="4">
        <v>26.5</v>
      </c>
      <c r="I14" s="4">
        <v>27.5</v>
      </c>
      <c r="J14" s="4">
        <v>27</v>
      </c>
      <c r="K14" s="4">
        <v>40.5</v>
      </c>
      <c r="L14" s="4">
        <f>SUM(D14:K14)</f>
        <v>264.5</v>
      </c>
      <c r="M14" s="30">
        <f>L14/C14</f>
        <v>37.785714285714285</v>
      </c>
    </row>
    <row r="15" spans="1:13" ht="12.75">
      <c r="A15" s="32">
        <f t="shared" si="2"/>
        <v>11</v>
      </c>
      <c r="B15" s="35" t="s">
        <v>57</v>
      </c>
      <c r="C15" s="34">
        <f t="shared" si="1"/>
        <v>4</v>
      </c>
      <c r="D15" s="4"/>
      <c r="E15" s="4">
        <v>48</v>
      </c>
      <c r="F15" s="4"/>
      <c r="G15" s="4"/>
      <c r="H15" s="4"/>
      <c r="I15" s="4">
        <v>39</v>
      </c>
      <c r="J15" s="4">
        <v>36.5</v>
      </c>
      <c r="K15" s="4">
        <v>51.5</v>
      </c>
      <c r="L15" s="4">
        <f>SUM(D15:K15)</f>
        <v>175</v>
      </c>
      <c r="M15" s="30">
        <f>L15/C15</f>
        <v>43.75</v>
      </c>
    </row>
    <row r="16" spans="1:13" ht="12.75">
      <c r="A16" s="32">
        <f t="shared" si="2"/>
        <v>12</v>
      </c>
      <c r="B16" s="34" t="s">
        <v>46</v>
      </c>
      <c r="C16" s="34">
        <f t="shared" si="1"/>
        <v>3</v>
      </c>
      <c r="D16" s="4">
        <v>55</v>
      </c>
      <c r="E16" s="4"/>
      <c r="F16" s="4">
        <v>53</v>
      </c>
      <c r="G16" s="4"/>
      <c r="H16" s="4">
        <v>44.5</v>
      </c>
      <c r="I16" s="4"/>
      <c r="J16" s="4"/>
      <c r="K16" s="4"/>
      <c r="L16" s="4">
        <f>SUM(D16:K16)</f>
        <v>152.5</v>
      </c>
      <c r="M16" s="30">
        <f>L16/C16</f>
        <v>50.833333333333336</v>
      </c>
    </row>
    <row r="17" spans="1:13" ht="12.75">
      <c r="A17" s="32">
        <f t="shared" si="2"/>
        <v>13</v>
      </c>
      <c r="B17" s="34" t="s">
        <v>61</v>
      </c>
      <c r="C17" s="34">
        <f t="shared" si="1"/>
        <v>5</v>
      </c>
      <c r="D17" s="4"/>
      <c r="E17" s="4">
        <v>55</v>
      </c>
      <c r="F17" s="4"/>
      <c r="G17" s="4" t="s">
        <v>90</v>
      </c>
      <c r="H17" s="4">
        <v>40</v>
      </c>
      <c r="I17" s="4"/>
      <c r="J17" s="4">
        <v>40.5</v>
      </c>
      <c r="K17" s="4">
        <v>44</v>
      </c>
      <c r="L17" s="4">
        <f>SUM(D17:K17)</f>
        <v>179.5</v>
      </c>
      <c r="M17" s="30">
        <f>L17/C17</f>
        <v>35.9</v>
      </c>
    </row>
    <row r="18" spans="1:13" ht="12.75">
      <c r="A18" s="32">
        <f t="shared" si="2"/>
        <v>14</v>
      </c>
      <c r="B18" s="35" t="s">
        <v>43</v>
      </c>
      <c r="C18" s="34">
        <f t="shared" si="1"/>
        <v>4</v>
      </c>
      <c r="D18" s="4">
        <v>32.5</v>
      </c>
      <c r="E18" s="4"/>
      <c r="F18" s="4"/>
      <c r="G18" s="4">
        <v>29</v>
      </c>
      <c r="H18" s="4">
        <v>25</v>
      </c>
      <c r="I18" s="4"/>
      <c r="J18" s="4"/>
      <c r="K18" s="4">
        <v>45</v>
      </c>
      <c r="L18" s="4">
        <f>SUM(D18:K18)</f>
        <v>131.5</v>
      </c>
      <c r="M18" s="30">
        <f>L18/C18</f>
        <v>32.875</v>
      </c>
    </row>
    <row r="19" spans="1:13" ht="12.75">
      <c r="A19" s="32">
        <f t="shared" si="2"/>
        <v>15</v>
      </c>
      <c r="B19" s="34" t="s">
        <v>35</v>
      </c>
      <c r="C19" s="34">
        <f t="shared" si="1"/>
        <v>3</v>
      </c>
      <c r="D19" s="4">
        <v>37</v>
      </c>
      <c r="E19" s="4"/>
      <c r="F19" s="4"/>
      <c r="G19" s="4">
        <v>46</v>
      </c>
      <c r="H19" s="4"/>
      <c r="I19" s="4">
        <v>34.5</v>
      </c>
      <c r="J19" s="4"/>
      <c r="K19" s="4"/>
      <c r="L19" s="4">
        <f>SUM(D19:K19)</f>
        <v>117.5</v>
      </c>
      <c r="M19" s="30">
        <f>L19/C19</f>
        <v>39.166666666666664</v>
      </c>
    </row>
    <row r="20" spans="1:13" ht="12.75">
      <c r="A20" s="32">
        <f t="shared" si="2"/>
        <v>16</v>
      </c>
      <c r="B20" s="34" t="s">
        <v>44</v>
      </c>
      <c r="C20" s="34">
        <f t="shared" si="1"/>
        <v>2</v>
      </c>
      <c r="D20" s="4">
        <v>57.5</v>
      </c>
      <c r="E20" s="4">
        <v>50</v>
      </c>
      <c r="F20" s="4"/>
      <c r="G20" s="4"/>
      <c r="H20" s="4"/>
      <c r="I20" s="4"/>
      <c r="J20" s="4"/>
      <c r="K20" s="4"/>
      <c r="L20" s="4">
        <f>SUM(D20:K20)</f>
        <v>107.5</v>
      </c>
      <c r="M20" s="30">
        <f>L20/C20</f>
        <v>53.75</v>
      </c>
    </row>
    <row r="21" spans="1:13" ht="12.75">
      <c r="A21" s="32">
        <f t="shared" si="2"/>
        <v>17</v>
      </c>
      <c r="B21" s="35" t="s">
        <v>65</v>
      </c>
      <c r="C21" s="34">
        <f t="shared" si="1"/>
        <v>1</v>
      </c>
      <c r="D21" s="4"/>
      <c r="E21" s="4">
        <v>50</v>
      </c>
      <c r="F21" s="4"/>
      <c r="G21" s="4"/>
      <c r="H21" s="4"/>
      <c r="I21" s="4"/>
      <c r="J21" s="4"/>
      <c r="K21" s="4"/>
      <c r="L21" s="4">
        <f>SUM(D21:K21)</f>
        <v>50</v>
      </c>
      <c r="M21" s="30">
        <f>L21/C21</f>
        <v>50</v>
      </c>
    </row>
    <row r="22" spans="1:13" ht="12.75">
      <c r="A22" s="32">
        <f t="shared" si="2"/>
        <v>18</v>
      </c>
      <c r="B22" s="35" t="s">
        <v>58</v>
      </c>
      <c r="C22" s="34">
        <f t="shared" si="1"/>
        <v>1</v>
      </c>
      <c r="D22" s="4"/>
      <c r="E22" s="4">
        <v>49.5</v>
      </c>
      <c r="F22" s="4"/>
      <c r="G22" s="4"/>
      <c r="H22" s="4"/>
      <c r="I22" s="4"/>
      <c r="J22" s="4"/>
      <c r="K22" s="4"/>
      <c r="L22" s="4">
        <f>SUM(D22:K22)</f>
        <v>49.5</v>
      </c>
      <c r="M22" s="30">
        <f>L22/C22</f>
        <v>49.5</v>
      </c>
    </row>
    <row r="23" spans="1:13" ht="12.75">
      <c r="A23" s="32">
        <f t="shared" si="2"/>
        <v>19</v>
      </c>
      <c r="B23" s="34" t="s">
        <v>37</v>
      </c>
      <c r="C23" s="34">
        <f t="shared" si="1"/>
        <v>1</v>
      </c>
      <c r="D23" s="4">
        <v>49</v>
      </c>
      <c r="E23" s="4"/>
      <c r="F23" s="4"/>
      <c r="G23" s="4"/>
      <c r="H23" s="4"/>
      <c r="I23" s="4"/>
      <c r="J23" s="4"/>
      <c r="K23" s="4"/>
      <c r="L23" s="4">
        <f>SUM(D23:K23)</f>
        <v>49</v>
      </c>
      <c r="M23" s="30">
        <f>L23/C23</f>
        <v>49</v>
      </c>
    </row>
    <row r="24" spans="1:13" ht="12.75">
      <c r="A24" s="32">
        <f t="shared" si="2"/>
        <v>20</v>
      </c>
      <c r="B24" s="33" t="s">
        <v>47</v>
      </c>
      <c r="C24" s="34">
        <f t="shared" si="1"/>
        <v>1</v>
      </c>
      <c r="D24" s="4">
        <v>45.5</v>
      </c>
      <c r="E24" s="4"/>
      <c r="F24" s="4"/>
      <c r="G24" s="4"/>
      <c r="H24" s="4"/>
      <c r="I24" s="4"/>
      <c r="J24" s="4"/>
      <c r="K24" s="4"/>
      <c r="L24" s="4">
        <f>SUM(D24:K24)</f>
        <v>45.5</v>
      </c>
      <c r="M24" s="30">
        <f>L24/C24</f>
        <v>45.5</v>
      </c>
    </row>
    <row r="25" spans="1:13" ht="12.75">
      <c r="A25" s="32">
        <f t="shared" si="2"/>
        <v>21</v>
      </c>
      <c r="B25" s="34" t="s">
        <v>76</v>
      </c>
      <c r="C25" s="34">
        <f t="shared" si="1"/>
        <v>1</v>
      </c>
      <c r="D25" s="4"/>
      <c r="E25" s="4"/>
      <c r="F25" s="4">
        <v>44.5</v>
      </c>
      <c r="G25" s="4"/>
      <c r="H25" s="4"/>
      <c r="I25" s="4"/>
      <c r="J25" s="4"/>
      <c r="K25" s="4"/>
      <c r="L25" s="4">
        <f>SUM(D25:K25)</f>
        <v>44.5</v>
      </c>
      <c r="M25" s="30">
        <f>L25/C25</f>
        <v>44.5</v>
      </c>
    </row>
    <row r="26" spans="1:13" ht="12.75">
      <c r="A26" s="32">
        <f t="shared" si="2"/>
        <v>22</v>
      </c>
      <c r="B26" s="34" t="s">
        <v>116</v>
      </c>
      <c r="C26" s="34">
        <f t="shared" si="1"/>
        <v>1</v>
      </c>
      <c r="D26" s="4"/>
      <c r="E26" s="4"/>
      <c r="F26" s="4"/>
      <c r="G26" s="4"/>
      <c r="H26" s="4"/>
      <c r="I26" s="4"/>
      <c r="J26" s="4">
        <v>44.5</v>
      </c>
      <c r="K26" s="4"/>
      <c r="L26" s="4">
        <f>SUM(D26:K26)</f>
        <v>44.5</v>
      </c>
      <c r="M26" s="30">
        <f>L26/C26</f>
        <v>44.5</v>
      </c>
    </row>
    <row r="27" spans="1:13" ht="12.75">
      <c r="A27" s="32">
        <f t="shared" si="2"/>
        <v>23</v>
      </c>
      <c r="B27" s="34" t="s">
        <v>77</v>
      </c>
      <c r="C27" s="34">
        <f t="shared" si="1"/>
        <v>1</v>
      </c>
      <c r="D27" s="4"/>
      <c r="E27" s="4"/>
      <c r="F27" s="4">
        <v>44</v>
      </c>
      <c r="G27" s="4"/>
      <c r="H27" s="4"/>
      <c r="I27" s="4"/>
      <c r="J27" s="4"/>
      <c r="K27" s="4"/>
      <c r="L27" s="4">
        <f>SUM(D27:K27)</f>
        <v>44</v>
      </c>
      <c r="M27" s="30">
        <f>L27/C27</f>
        <v>44</v>
      </c>
    </row>
    <row r="28" spans="1:13" ht="12.75">
      <c r="A28" s="32">
        <f t="shared" si="2"/>
        <v>24</v>
      </c>
      <c r="B28" s="34" t="s">
        <v>107</v>
      </c>
      <c r="C28" s="34">
        <f t="shared" si="1"/>
        <v>1</v>
      </c>
      <c r="D28" s="4"/>
      <c r="E28" s="4"/>
      <c r="F28" s="4"/>
      <c r="G28" s="4"/>
      <c r="H28" s="4"/>
      <c r="I28" s="4"/>
      <c r="J28" s="4">
        <v>41.5</v>
      </c>
      <c r="K28" s="4"/>
      <c r="L28" s="4">
        <f>SUM(D28:K28)</f>
        <v>41.5</v>
      </c>
      <c r="M28" s="30">
        <f>L28/C28</f>
        <v>41.5</v>
      </c>
    </row>
    <row r="29" spans="1:13" ht="12.75">
      <c r="A29" s="32">
        <f t="shared" si="2"/>
        <v>25</v>
      </c>
      <c r="B29" s="34" t="s">
        <v>100</v>
      </c>
      <c r="C29" s="34">
        <f t="shared" si="1"/>
        <v>1</v>
      </c>
      <c r="D29" s="4"/>
      <c r="E29" s="4"/>
      <c r="F29" s="4"/>
      <c r="G29" s="4"/>
      <c r="H29" s="4">
        <v>41</v>
      </c>
      <c r="I29" s="4"/>
      <c r="J29" s="4"/>
      <c r="K29" s="4"/>
      <c r="L29" s="4">
        <f>SUM(D29:K29)</f>
        <v>41</v>
      </c>
      <c r="M29" s="30">
        <f>L29/C29</f>
        <v>41</v>
      </c>
    </row>
    <row r="30" spans="1:13" ht="12.75">
      <c r="A30" s="32">
        <f t="shared" si="2"/>
        <v>26</v>
      </c>
      <c r="B30" s="34" t="s">
        <v>108</v>
      </c>
      <c r="C30" s="34">
        <f t="shared" si="1"/>
        <v>1</v>
      </c>
      <c r="D30" s="4"/>
      <c r="E30" s="4"/>
      <c r="F30" s="4"/>
      <c r="G30" s="4"/>
      <c r="H30" s="4"/>
      <c r="I30" s="4"/>
      <c r="J30" s="4">
        <v>38</v>
      </c>
      <c r="K30" s="4"/>
      <c r="L30" s="4">
        <f>SUM(D30:K30)</f>
        <v>38</v>
      </c>
      <c r="M30" s="30">
        <f>L30/C30</f>
        <v>38</v>
      </c>
    </row>
    <row r="31" spans="1:13" ht="12.75">
      <c r="A31" s="32">
        <f t="shared" si="2"/>
        <v>27</v>
      </c>
      <c r="B31" s="34" t="s">
        <v>39</v>
      </c>
      <c r="C31" s="34">
        <f t="shared" si="1"/>
        <v>1</v>
      </c>
      <c r="D31" s="4">
        <v>36.5</v>
      </c>
      <c r="E31" s="4"/>
      <c r="F31" s="4"/>
      <c r="G31" s="4"/>
      <c r="H31" s="4"/>
      <c r="I31" s="4"/>
      <c r="J31" s="4"/>
      <c r="K31" s="4"/>
      <c r="L31" s="4">
        <f>SUM(D31:K31)</f>
        <v>36.5</v>
      </c>
      <c r="M31" s="30">
        <f>L31/C31</f>
        <v>36.5</v>
      </c>
    </row>
    <row r="32" spans="1:13" ht="12.75">
      <c r="A32" s="32">
        <f t="shared" si="2"/>
        <v>28</v>
      </c>
      <c r="B32" s="34" t="s">
        <v>101</v>
      </c>
      <c r="C32" s="34">
        <f t="shared" si="1"/>
        <v>1</v>
      </c>
      <c r="D32" s="4"/>
      <c r="E32" s="4"/>
      <c r="F32" s="4"/>
      <c r="G32" s="4"/>
      <c r="H32" s="4">
        <v>35.5</v>
      </c>
      <c r="I32" s="4"/>
      <c r="J32" s="4"/>
      <c r="K32" s="4"/>
      <c r="L32" s="4">
        <f>SUM(D32:K32)</f>
        <v>35.5</v>
      </c>
      <c r="M32" s="30">
        <f>L32/C32</f>
        <v>35.5</v>
      </c>
    </row>
    <row r="33" spans="1:13" ht="12.75">
      <c r="A33" s="32">
        <f t="shared" si="2"/>
        <v>29</v>
      </c>
      <c r="B33" s="34" t="s">
        <v>87</v>
      </c>
      <c r="C33" s="34">
        <f t="shared" si="1"/>
        <v>1</v>
      </c>
      <c r="D33" s="4"/>
      <c r="E33" s="4"/>
      <c r="F33" s="4"/>
      <c r="G33" s="4">
        <v>34.5</v>
      </c>
      <c r="H33" s="4"/>
      <c r="I33" s="4"/>
      <c r="J33" s="4"/>
      <c r="K33" s="4"/>
      <c r="L33" s="4">
        <f>SUM(D33:K33)</f>
        <v>34.5</v>
      </c>
      <c r="M33" s="30">
        <f>L33/C33</f>
        <v>34.5</v>
      </c>
    </row>
    <row r="34" spans="1:13" ht="12.75">
      <c r="A34" s="32">
        <f t="shared" si="2"/>
        <v>30</v>
      </c>
      <c r="B34" s="34" t="s">
        <v>96</v>
      </c>
      <c r="C34" s="34">
        <f t="shared" si="1"/>
        <v>1</v>
      </c>
      <c r="D34" s="4"/>
      <c r="E34" s="4"/>
      <c r="F34" s="4"/>
      <c r="G34" s="4"/>
      <c r="H34" s="4">
        <v>33.5</v>
      </c>
      <c r="I34" s="4"/>
      <c r="J34" s="4"/>
      <c r="K34" s="4"/>
      <c r="L34" s="4">
        <f>SUM(D34:K34)</f>
        <v>33.5</v>
      </c>
      <c r="M34" s="30">
        <f>L34/C34</f>
        <v>33.5</v>
      </c>
    </row>
    <row r="35" spans="1:13" ht="12.75">
      <c r="A35" s="32">
        <f t="shared" si="2"/>
        <v>31</v>
      </c>
      <c r="B35" s="34" t="s">
        <v>78</v>
      </c>
      <c r="C35" s="34">
        <f t="shared" si="1"/>
        <v>1</v>
      </c>
      <c r="D35" s="4"/>
      <c r="E35" s="4"/>
      <c r="F35" s="4">
        <v>30.5</v>
      </c>
      <c r="G35" s="4"/>
      <c r="H35" s="4"/>
      <c r="I35" s="4"/>
      <c r="J35" s="4"/>
      <c r="K35" s="4"/>
      <c r="L35" s="4">
        <f>SUM(D35:K35)</f>
        <v>30.5</v>
      </c>
      <c r="M35" s="30">
        <f>L35/C35</f>
        <v>30.5</v>
      </c>
    </row>
    <row r="36" spans="1:13" ht="12.75">
      <c r="A36" s="32">
        <f t="shared" si="2"/>
        <v>32</v>
      </c>
      <c r="B36" s="34" t="s">
        <v>117</v>
      </c>
      <c r="C36" s="34">
        <f t="shared" si="1"/>
        <v>1</v>
      </c>
      <c r="D36" s="4"/>
      <c r="E36" s="4"/>
      <c r="F36" s="4"/>
      <c r="G36" s="4"/>
      <c r="H36" s="4"/>
      <c r="I36" s="4"/>
      <c r="J36" s="4">
        <v>29.5</v>
      </c>
      <c r="K36" s="4"/>
      <c r="L36" s="4">
        <f>SUM(D36:K36)</f>
        <v>29.5</v>
      </c>
      <c r="M36" s="30">
        <f>L36/C36</f>
        <v>29.5</v>
      </c>
    </row>
    <row r="37" spans="1:13" ht="12.75">
      <c r="A37" s="32">
        <f t="shared" si="2"/>
        <v>33</v>
      </c>
      <c r="B37" s="34" t="s">
        <v>111</v>
      </c>
      <c r="C37" s="34">
        <f t="shared" si="1"/>
        <v>1</v>
      </c>
      <c r="D37" s="4"/>
      <c r="E37" s="4"/>
      <c r="F37" s="4"/>
      <c r="G37" s="4"/>
      <c r="H37" s="4"/>
      <c r="I37" s="4"/>
      <c r="J37" s="4">
        <v>28.5</v>
      </c>
      <c r="K37" s="4"/>
      <c r="L37" s="4">
        <f>SUM(D37:K37)</f>
        <v>28.5</v>
      </c>
      <c r="M37" s="30">
        <f>L37/C37</f>
        <v>28.5</v>
      </c>
    </row>
    <row r="38" spans="1:13" ht="12.75">
      <c r="A38" s="32">
        <f t="shared" si="2"/>
        <v>34</v>
      </c>
      <c r="B38" s="34" t="s">
        <v>122</v>
      </c>
      <c r="C38" s="34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>
        <f>SUM(D38:K38)</f>
        <v>0</v>
      </c>
      <c r="M38" s="30" t="e">
        <f>L38/C38</f>
        <v>#DIV/0!</v>
      </c>
    </row>
    <row r="39" spans="1:13" ht="12.75">
      <c r="A39" s="32">
        <f t="shared" si="2"/>
        <v>35</v>
      </c>
      <c r="B39" s="34" t="s">
        <v>129</v>
      </c>
      <c r="C39" s="34">
        <f t="shared" si="1"/>
        <v>1</v>
      </c>
      <c r="D39" s="4"/>
      <c r="E39" s="4"/>
      <c r="F39" s="4"/>
      <c r="G39" s="4"/>
      <c r="H39" s="4"/>
      <c r="I39" s="4"/>
      <c r="J39" s="4"/>
      <c r="K39" s="4">
        <v>41</v>
      </c>
      <c r="L39" s="4">
        <f>SUM(D39:K39)</f>
        <v>41</v>
      </c>
      <c r="M39" s="30">
        <f>L39/C39</f>
        <v>41</v>
      </c>
    </row>
    <row r="40" spans="1:13" ht="12.75">
      <c r="A40" s="32">
        <f t="shared" si="2"/>
        <v>36</v>
      </c>
      <c r="B40" s="34" t="s">
        <v>73</v>
      </c>
      <c r="C40" s="34">
        <f t="shared" si="1"/>
        <v>1</v>
      </c>
      <c r="D40" s="4"/>
      <c r="E40" s="4"/>
      <c r="F40" s="4" t="s">
        <v>79</v>
      </c>
      <c r="G40" s="4"/>
      <c r="H40" s="4"/>
      <c r="I40" s="4"/>
      <c r="J40" s="4"/>
      <c r="K40" s="4"/>
      <c r="L40" s="4">
        <f>SUM(D40:K40)</f>
        <v>0</v>
      </c>
      <c r="M40" s="30">
        <f>L40/C40</f>
        <v>0</v>
      </c>
    </row>
    <row r="41" spans="1:13" ht="12.75">
      <c r="A41" s="61" t="s">
        <v>10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3"/>
    </row>
    <row r="42" spans="1:13" ht="12.75">
      <c r="A42" s="6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12.75">
      <c r="A43" s="60" t="s">
        <v>4</v>
      </c>
      <c r="B43" s="59" t="s">
        <v>6</v>
      </c>
      <c r="C43" s="40" t="s">
        <v>8</v>
      </c>
      <c r="D43" s="8">
        <f aca="true" t="shared" si="3" ref="D43:I43">SUM(D5:D40)/D45</f>
        <v>49.1764705882353</v>
      </c>
      <c r="E43" s="8">
        <f t="shared" si="3"/>
        <v>54.142857142857146</v>
      </c>
      <c r="F43" s="8">
        <f t="shared" si="3"/>
        <v>46.3</v>
      </c>
      <c r="G43" s="8">
        <f t="shared" si="3"/>
        <v>40</v>
      </c>
      <c r="H43" s="8">
        <f t="shared" si="3"/>
        <v>41.63333333333333</v>
      </c>
      <c r="I43" s="8">
        <f t="shared" si="3"/>
        <v>43.625</v>
      </c>
      <c r="J43" s="8">
        <f>SUM(J5:J40)/J45</f>
        <v>39.041666666666664</v>
      </c>
      <c r="K43" s="8">
        <f>SUM(K5:K40)/K45</f>
        <v>47</v>
      </c>
      <c r="L43" s="5"/>
      <c r="M43" s="14"/>
    </row>
    <row r="44" spans="1:13" ht="12.75">
      <c r="A44" s="60"/>
      <c r="B44" s="59"/>
      <c r="C44" s="40" t="s">
        <v>51</v>
      </c>
      <c r="D44" s="8">
        <f aca="true" t="shared" si="4" ref="D44:I44">MAX(D5:D40)</f>
        <v>61.5</v>
      </c>
      <c r="E44" s="8">
        <f t="shared" si="4"/>
        <v>64.5</v>
      </c>
      <c r="F44" s="8">
        <f t="shared" si="4"/>
        <v>61</v>
      </c>
      <c r="G44" s="8">
        <f t="shared" si="4"/>
        <v>55.5</v>
      </c>
      <c r="H44" s="8">
        <f t="shared" si="4"/>
        <v>59.5</v>
      </c>
      <c r="I44" s="8">
        <f t="shared" si="4"/>
        <v>58.5</v>
      </c>
      <c r="J44" s="8">
        <f>MAX(J5:J40)</f>
        <v>51.5</v>
      </c>
      <c r="K44" s="8">
        <f>MAX(K5:K40)</f>
        <v>53.5</v>
      </c>
      <c r="L44" s="12"/>
      <c r="M44" s="13"/>
    </row>
    <row r="45" spans="1:13" ht="12.75">
      <c r="A45" s="60"/>
      <c r="B45" s="59"/>
      <c r="C45" s="40" t="s">
        <v>7</v>
      </c>
      <c r="D45" s="10">
        <f aca="true" t="shared" si="5" ref="D45:I45">COUNTIF(D5:D40,"&lt;&gt;")</f>
        <v>17</v>
      </c>
      <c r="E45" s="10">
        <f t="shared" si="5"/>
        <v>14</v>
      </c>
      <c r="F45" s="10">
        <f t="shared" si="5"/>
        <v>15</v>
      </c>
      <c r="G45" s="10">
        <f t="shared" si="5"/>
        <v>12</v>
      </c>
      <c r="H45" s="10">
        <f t="shared" si="5"/>
        <v>15</v>
      </c>
      <c r="I45" s="10">
        <f t="shared" si="5"/>
        <v>12</v>
      </c>
      <c r="J45" s="10">
        <f>COUNTIF(J5:J40,"&lt;&gt;")</f>
        <v>12</v>
      </c>
      <c r="K45" s="10">
        <f>COUNTIF(K5:K40,"&lt;&gt;")</f>
        <v>14</v>
      </c>
      <c r="L45" s="14"/>
      <c r="M45" s="13"/>
    </row>
    <row r="46" spans="1:13" ht="12.75">
      <c r="A46" s="60"/>
      <c r="B46" s="58" t="s">
        <v>5</v>
      </c>
      <c r="C46" s="39" t="s">
        <v>52</v>
      </c>
      <c r="D46" s="7" t="s">
        <v>30</v>
      </c>
      <c r="E46" s="7" t="s">
        <v>30</v>
      </c>
      <c r="F46" s="7" t="s">
        <v>30</v>
      </c>
      <c r="G46" s="7" t="s">
        <v>30</v>
      </c>
      <c r="H46" s="7" t="s">
        <v>30</v>
      </c>
      <c r="I46" s="7" t="s">
        <v>30</v>
      </c>
      <c r="J46" s="7" t="s">
        <v>30</v>
      </c>
      <c r="K46" s="7" t="s">
        <v>30</v>
      </c>
      <c r="L46" s="15"/>
      <c r="M46" s="13"/>
    </row>
    <row r="47" spans="1:13" ht="12.75">
      <c r="A47" s="60"/>
      <c r="B47" s="58"/>
      <c r="C47" s="39" t="s">
        <v>53</v>
      </c>
      <c r="D47" s="7" t="s">
        <v>33</v>
      </c>
      <c r="E47" s="7" t="s">
        <v>66</v>
      </c>
      <c r="F47" s="7" t="s">
        <v>80</v>
      </c>
      <c r="G47" s="7" t="s">
        <v>92</v>
      </c>
      <c r="H47" s="38" t="s">
        <v>102</v>
      </c>
      <c r="I47" s="7" t="s">
        <v>82</v>
      </c>
      <c r="J47" s="19" t="s">
        <v>119</v>
      </c>
      <c r="K47" s="7" t="s">
        <v>128</v>
      </c>
      <c r="L47" s="16"/>
      <c r="M47" s="17"/>
    </row>
    <row r="48" spans="1:13" ht="12.75">
      <c r="A48" s="60"/>
      <c r="B48" s="58"/>
      <c r="C48" s="39" t="s">
        <v>54</v>
      </c>
      <c r="D48" s="7" t="s">
        <v>36</v>
      </c>
      <c r="E48" s="7" t="s">
        <v>67</v>
      </c>
      <c r="F48" s="7" t="s">
        <v>81</v>
      </c>
      <c r="G48" s="7" t="s">
        <v>91</v>
      </c>
      <c r="H48" s="38" t="s">
        <v>103</v>
      </c>
      <c r="I48" s="7" t="s">
        <v>106</v>
      </c>
      <c r="J48" s="7" t="s">
        <v>118</v>
      </c>
      <c r="K48" s="7" t="s">
        <v>127</v>
      </c>
      <c r="L48" s="16"/>
      <c r="M48" s="17"/>
    </row>
    <row r="49" spans="1:13" ht="12.75" customHeight="1">
      <c r="A49" s="60"/>
      <c r="B49" s="58"/>
      <c r="C49" s="39" t="s">
        <v>55</v>
      </c>
      <c r="D49" s="7" t="s">
        <v>34</v>
      </c>
      <c r="E49" s="7" t="s">
        <v>68</v>
      </c>
      <c r="F49" s="7" t="s">
        <v>82</v>
      </c>
      <c r="G49" s="7" t="s">
        <v>66</v>
      </c>
      <c r="H49" s="38" t="s">
        <v>34</v>
      </c>
      <c r="I49" s="7" t="s">
        <v>33</v>
      </c>
      <c r="J49" s="19" t="s">
        <v>120</v>
      </c>
      <c r="K49" s="7" t="s">
        <v>128</v>
      </c>
      <c r="L49" s="16"/>
      <c r="M49" s="17"/>
    </row>
    <row r="50" spans="1:13" s="6" customFormat="1" ht="12.75" customHeight="1">
      <c r="A50" s="60"/>
      <c r="B50" s="58"/>
      <c r="C50" s="39" t="s">
        <v>56</v>
      </c>
      <c r="D50" s="7" t="s">
        <v>31</v>
      </c>
      <c r="E50" s="7" t="s">
        <v>31</v>
      </c>
      <c r="F50" s="7" t="s">
        <v>31</v>
      </c>
      <c r="G50" s="7" t="s">
        <v>31</v>
      </c>
      <c r="H50" s="38" t="s">
        <v>31</v>
      </c>
      <c r="I50" s="7" t="s">
        <v>31</v>
      </c>
      <c r="J50" s="7" t="s">
        <v>31</v>
      </c>
      <c r="K50" s="7" t="s">
        <v>31</v>
      </c>
      <c r="L50" s="16"/>
      <c r="M50" s="17"/>
    </row>
    <row r="51" spans="1:13" s="9" customFormat="1" ht="12.75">
      <c r="A51" s="20"/>
      <c r="B51" s="5"/>
      <c r="C51" s="5"/>
      <c r="D51" s="22"/>
      <c r="E51" s="22"/>
      <c r="F51" s="21"/>
      <c r="G51" s="22"/>
      <c r="H51" s="37"/>
      <c r="I51" s="18"/>
      <c r="J51" s="18"/>
      <c r="K51" s="18"/>
      <c r="L51" s="16"/>
      <c r="M51" s="17"/>
    </row>
    <row r="52" spans="1:13" s="11" customFormat="1" ht="12.75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  <c r="L52"/>
      <c r="M52" s="9"/>
    </row>
    <row r="53" ht="11.25" customHeight="1"/>
    <row r="55" ht="12.75">
      <c r="N55" s="9"/>
    </row>
  </sheetData>
  <mergeCells count="11">
    <mergeCell ref="A1:M1"/>
    <mergeCell ref="A2:G2"/>
    <mergeCell ref="H2:L2"/>
    <mergeCell ref="L3:L4"/>
    <mergeCell ref="B3:B4"/>
    <mergeCell ref="A3:A4"/>
    <mergeCell ref="D3:K3"/>
    <mergeCell ref="B46:B50"/>
    <mergeCell ref="B43:B45"/>
    <mergeCell ref="A43:A50"/>
    <mergeCell ref="A41:M4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94" zoomScaleNormal="94" workbookViewId="0" topLeftCell="A1">
      <selection activeCell="A10" sqref="A10:IV10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6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19" ht="12.75">
      <c r="A2" s="79" t="s">
        <v>115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ht="12.75" customHeight="1">
      <c r="A3" s="84" t="s">
        <v>0</v>
      </c>
      <c r="B3" s="86" t="s">
        <v>1</v>
      </c>
      <c r="C3" s="92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23"/>
    </row>
    <row r="4" spans="1:19" ht="12.75">
      <c r="A4" s="85"/>
      <c r="B4" s="87"/>
      <c r="C4" s="82">
        <v>43023</v>
      </c>
      <c r="D4" s="83"/>
      <c r="E4" s="82">
        <f>C4+7</f>
        <v>43030</v>
      </c>
      <c r="F4" s="83"/>
      <c r="G4" s="82">
        <f>E4+7</f>
        <v>43037</v>
      </c>
      <c r="H4" s="83"/>
      <c r="I4" s="82">
        <f>G4+7</f>
        <v>43044</v>
      </c>
      <c r="J4" s="83"/>
      <c r="K4" s="82">
        <f>I4+7</f>
        <v>43051</v>
      </c>
      <c r="L4" s="83"/>
      <c r="M4" s="82">
        <v>43072</v>
      </c>
      <c r="N4" s="83"/>
      <c r="O4" s="82">
        <f>M4+7</f>
        <v>43079</v>
      </c>
      <c r="P4" s="83"/>
      <c r="Q4" s="82">
        <f>O4+7</f>
        <v>43086</v>
      </c>
      <c r="R4" s="83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26</v>
      </c>
      <c r="C6" s="26">
        <v>3</v>
      </c>
      <c r="D6" s="26"/>
      <c r="E6" s="26">
        <v>2</v>
      </c>
      <c r="F6" s="26">
        <v>3</v>
      </c>
      <c r="G6" s="26"/>
      <c r="H6" s="26">
        <v>1</v>
      </c>
      <c r="I6" s="26"/>
      <c r="J6" s="26"/>
      <c r="K6" s="26"/>
      <c r="L6" s="26"/>
      <c r="M6" s="26"/>
      <c r="N6" s="26">
        <v>3</v>
      </c>
      <c r="O6" s="26">
        <v>3</v>
      </c>
      <c r="P6" s="26"/>
      <c r="Q6" s="26">
        <v>3</v>
      </c>
      <c r="R6" s="26"/>
      <c r="S6" s="29">
        <f aca="true" t="shared" si="0" ref="S6:S22">SUM(C6:R6)</f>
        <v>18</v>
      </c>
    </row>
    <row r="7" spans="1:19" ht="12.75">
      <c r="A7" s="29">
        <f>A6+1</f>
        <v>2</v>
      </c>
      <c r="B7" s="34" t="s">
        <v>27</v>
      </c>
      <c r="C7" s="26"/>
      <c r="D7" s="29"/>
      <c r="E7" s="29"/>
      <c r="F7" s="29"/>
      <c r="G7" s="29">
        <v>3</v>
      </c>
      <c r="H7" s="29"/>
      <c r="I7" s="29">
        <v>1</v>
      </c>
      <c r="J7" s="29">
        <v>3</v>
      </c>
      <c r="K7" s="26"/>
      <c r="L7" s="29"/>
      <c r="M7" s="29">
        <v>3</v>
      </c>
      <c r="N7" s="29">
        <v>1</v>
      </c>
      <c r="O7" s="29">
        <v>3</v>
      </c>
      <c r="P7" s="29"/>
      <c r="Q7" s="29"/>
      <c r="R7" s="29"/>
      <c r="S7" s="29">
        <f t="shared" si="0"/>
        <v>14</v>
      </c>
    </row>
    <row r="8" spans="1:19" ht="12.75">
      <c r="A8" s="29">
        <f aca="true" t="shared" si="1" ref="A8:A22">A7+1</f>
        <v>3</v>
      </c>
      <c r="B8" s="35" t="s">
        <v>28</v>
      </c>
      <c r="C8" s="26"/>
      <c r="D8" s="26"/>
      <c r="E8" s="26"/>
      <c r="F8" s="26"/>
      <c r="G8" s="26"/>
      <c r="H8" s="26">
        <v>3</v>
      </c>
      <c r="I8" s="26"/>
      <c r="J8" s="26"/>
      <c r="K8" s="26"/>
      <c r="L8" s="26">
        <v>3</v>
      </c>
      <c r="M8" s="26">
        <v>2</v>
      </c>
      <c r="N8" s="26">
        <v>3</v>
      </c>
      <c r="O8" s="26"/>
      <c r="P8" s="26">
        <v>3</v>
      </c>
      <c r="Q8" s="26"/>
      <c r="R8" s="26"/>
      <c r="S8" s="29">
        <f t="shared" si="0"/>
        <v>14</v>
      </c>
    </row>
    <row r="9" spans="1:19" ht="12" customHeight="1">
      <c r="A9" s="29">
        <f t="shared" si="1"/>
        <v>4</v>
      </c>
      <c r="B9" s="34" t="s">
        <v>40</v>
      </c>
      <c r="C9" s="26">
        <v>1</v>
      </c>
      <c r="D9" s="26"/>
      <c r="E9" s="26">
        <v>1</v>
      </c>
      <c r="F9" s="26">
        <v>1</v>
      </c>
      <c r="G9" s="26"/>
      <c r="H9" s="26"/>
      <c r="I9" s="26"/>
      <c r="J9" s="26">
        <v>1</v>
      </c>
      <c r="K9" s="26">
        <v>3</v>
      </c>
      <c r="L9" s="26"/>
      <c r="M9" s="26">
        <v>3</v>
      </c>
      <c r="N9" s="26">
        <v>2</v>
      </c>
      <c r="O9" s="26"/>
      <c r="P9" s="26"/>
      <c r="Q9" s="26">
        <v>1</v>
      </c>
      <c r="R9" s="26"/>
      <c r="S9" s="29">
        <f t="shared" si="0"/>
        <v>13</v>
      </c>
    </row>
    <row r="10" spans="1:19" ht="12.75">
      <c r="A10" s="29">
        <f t="shared" si="1"/>
        <v>5</v>
      </c>
      <c r="B10" s="34" t="s">
        <v>42</v>
      </c>
      <c r="C10" s="26"/>
      <c r="D10" s="26">
        <v>2</v>
      </c>
      <c r="E10" s="26"/>
      <c r="F10" s="26"/>
      <c r="G10" s="26"/>
      <c r="H10" s="26">
        <v>3</v>
      </c>
      <c r="I10" s="26"/>
      <c r="J10" s="26">
        <v>1</v>
      </c>
      <c r="K10" s="26"/>
      <c r="L10" s="26"/>
      <c r="M10" s="26">
        <v>2</v>
      </c>
      <c r="N10" s="26">
        <v>3</v>
      </c>
      <c r="O10" s="26"/>
      <c r="P10" s="26"/>
      <c r="Q10" s="26"/>
      <c r="R10" s="26"/>
      <c r="S10" s="29">
        <f t="shared" si="0"/>
        <v>11</v>
      </c>
    </row>
    <row r="11" spans="1:19" ht="12.75">
      <c r="A11" s="29">
        <f t="shared" si="1"/>
        <v>6</v>
      </c>
      <c r="B11" s="34" t="s">
        <v>25</v>
      </c>
      <c r="C11" s="29">
        <v>2</v>
      </c>
      <c r="D11" s="29">
        <v>3</v>
      </c>
      <c r="E11" s="29">
        <v>2</v>
      </c>
      <c r="F11" s="29"/>
      <c r="G11" s="29">
        <v>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>
        <v>3</v>
      </c>
      <c r="S11" s="29">
        <f t="shared" si="0"/>
        <v>11</v>
      </c>
    </row>
    <row r="12" spans="1:19" ht="12.75">
      <c r="A12" s="29">
        <f t="shared" si="1"/>
        <v>7</v>
      </c>
      <c r="B12" s="34" t="s">
        <v>19</v>
      </c>
      <c r="C12" s="29">
        <v>1</v>
      </c>
      <c r="D12" s="29"/>
      <c r="E12" s="29"/>
      <c r="F12" s="29">
        <v>2</v>
      </c>
      <c r="G12" s="29">
        <v>2</v>
      </c>
      <c r="H12" s="29"/>
      <c r="I12" s="29"/>
      <c r="J12" s="29"/>
      <c r="K12" s="29">
        <v>2</v>
      </c>
      <c r="L12" s="29"/>
      <c r="M12" s="29">
        <v>1</v>
      </c>
      <c r="N12" s="29"/>
      <c r="O12" s="29"/>
      <c r="P12" s="29"/>
      <c r="Q12" s="29"/>
      <c r="R12" s="29">
        <v>1</v>
      </c>
      <c r="S12" s="29">
        <f t="shared" si="0"/>
        <v>9</v>
      </c>
    </row>
    <row r="13" spans="1:19" ht="12.75">
      <c r="A13" s="29">
        <f t="shared" si="1"/>
        <v>8</v>
      </c>
      <c r="B13" s="34" t="s">
        <v>29</v>
      </c>
      <c r="C13" s="26"/>
      <c r="D13" s="26">
        <v>1</v>
      </c>
      <c r="E13" s="26"/>
      <c r="F13" s="26"/>
      <c r="G13" s="26"/>
      <c r="H13" s="26">
        <v>2</v>
      </c>
      <c r="I13" s="26"/>
      <c r="J13" s="26"/>
      <c r="K13" s="26"/>
      <c r="L13" s="26">
        <v>2</v>
      </c>
      <c r="M13" s="26"/>
      <c r="N13" s="26">
        <v>1</v>
      </c>
      <c r="O13" s="26"/>
      <c r="P13" s="26"/>
      <c r="Q13" s="26"/>
      <c r="R13" s="26">
        <v>2</v>
      </c>
      <c r="S13" s="29">
        <f t="shared" si="0"/>
        <v>8</v>
      </c>
    </row>
    <row r="14" spans="1:19" ht="12.75">
      <c r="A14" s="29">
        <f t="shared" si="1"/>
        <v>9</v>
      </c>
      <c r="B14" s="34" t="s">
        <v>61</v>
      </c>
      <c r="C14" s="26"/>
      <c r="D14" s="29"/>
      <c r="E14" s="29">
        <v>3</v>
      </c>
      <c r="F14" s="29"/>
      <c r="G14" s="29"/>
      <c r="H14" s="29"/>
      <c r="I14" s="29"/>
      <c r="J14" s="29"/>
      <c r="K14" s="26"/>
      <c r="L14" s="29"/>
      <c r="M14" s="29"/>
      <c r="N14" s="29"/>
      <c r="O14" s="29">
        <v>1</v>
      </c>
      <c r="P14" s="29">
        <v>1</v>
      </c>
      <c r="Q14" s="29"/>
      <c r="R14" s="29"/>
      <c r="S14" s="29">
        <f t="shared" si="0"/>
        <v>5</v>
      </c>
    </row>
    <row r="15" spans="1:19" ht="12.75">
      <c r="A15" s="29">
        <f t="shared" si="1"/>
        <v>10</v>
      </c>
      <c r="B15" s="44" t="s">
        <v>84</v>
      </c>
      <c r="C15" s="29"/>
      <c r="D15" s="29"/>
      <c r="E15" s="29"/>
      <c r="F15" s="29"/>
      <c r="G15" s="29"/>
      <c r="H15" s="29"/>
      <c r="I15" s="29">
        <v>2</v>
      </c>
      <c r="J15" s="29">
        <v>2</v>
      </c>
      <c r="K15" s="29"/>
      <c r="L15" s="29"/>
      <c r="M15" s="29"/>
      <c r="N15" s="29"/>
      <c r="O15" s="29"/>
      <c r="P15" s="29"/>
      <c r="Q15" s="29"/>
      <c r="R15" s="29"/>
      <c r="S15" s="29">
        <f t="shared" si="0"/>
        <v>4</v>
      </c>
    </row>
    <row r="16" spans="1:19" ht="12.75">
      <c r="A16" s="29">
        <f t="shared" si="1"/>
        <v>11</v>
      </c>
      <c r="B16" s="35" t="s">
        <v>93</v>
      </c>
      <c r="C16" s="26"/>
      <c r="D16" s="26"/>
      <c r="E16" s="26"/>
      <c r="F16" s="26"/>
      <c r="G16" s="26"/>
      <c r="H16" s="26"/>
      <c r="I16" s="26">
        <v>3</v>
      </c>
      <c r="J16" s="26"/>
      <c r="K16" s="26"/>
      <c r="L16" s="26">
        <v>1</v>
      </c>
      <c r="M16" s="26"/>
      <c r="N16" s="26"/>
      <c r="O16" s="26"/>
      <c r="P16" s="26"/>
      <c r="Q16" s="26"/>
      <c r="R16" s="26"/>
      <c r="S16" s="29">
        <f t="shared" si="0"/>
        <v>4</v>
      </c>
    </row>
    <row r="17" spans="1:19" ht="12.75">
      <c r="A17" s="29">
        <f t="shared" si="1"/>
        <v>12</v>
      </c>
      <c r="B17" s="34" t="s">
        <v>111</v>
      </c>
      <c r="C17" s="26"/>
      <c r="D17" s="29"/>
      <c r="E17" s="29"/>
      <c r="F17" s="29"/>
      <c r="G17" s="29"/>
      <c r="H17" s="29"/>
      <c r="I17" s="29"/>
      <c r="J17" s="29"/>
      <c r="K17" s="26"/>
      <c r="L17" s="29"/>
      <c r="M17" s="29"/>
      <c r="N17" s="29"/>
      <c r="O17" s="29">
        <v>3</v>
      </c>
      <c r="P17" s="29"/>
      <c r="Q17" s="29"/>
      <c r="R17" s="29"/>
      <c r="S17" s="29">
        <f t="shared" si="0"/>
        <v>3</v>
      </c>
    </row>
    <row r="18" spans="1:19" ht="12.75">
      <c r="A18" s="29">
        <f t="shared" si="1"/>
        <v>13</v>
      </c>
      <c r="B18" s="34" t="s">
        <v>108</v>
      </c>
      <c r="C18" s="26"/>
      <c r="D18" s="29"/>
      <c r="E18" s="29"/>
      <c r="F18" s="29"/>
      <c r="G18" s="29"/>
      <c r="H18" s="29"/>
      <c r="I18" s="29"/>
      <c r="J18" s="29"/>
      <c r="K18" s="26"/>
      <c r="L18" s="29"/>
      <c r="M18" s="29"/>
      <c r="N18" s="29"/>
      <c r="O18" s="29">
        <v>3</v>
      </c>
      <c r="P18" s="29"/>
      <c r="Q18" s="29"/>
      <c r="R18" s="29"/>
      <c r="S18" s="29">
        <f t="shared" si="0"/>
        <v>3</v>
      </c>
    </row>
    <row r="19" spans="1:19" ht="12.75">
      <c r="A19" s="29">
        <f t="shared" si="1"/>
        <v>14</v>
      </c>
      <c r="B19" s="35" t="s">
        <v>64</v>
      </c>
      <c r="C19" s="26"/>
      <c r="D19" s="26"/>
      <c r="E19" s="26"/>
      <c r="F19" s="26"/>
      <c r="G19" s="26"/>
      <c r="H19" s="26"/>
      <c r="I19" s="26"/>
      <c r="J19" s="26"/>
      <c r="K19" s="26">
        <v>1</v>
      </c>
      <c r="L19" s="26"/>
      <c r="M19" s="26"/>
      <c r="N19" s="26"/>
      <c r="O19" s="26"/>
      <c r="P19" s="26"/>
      <c r="Q19" s="26">
        <v>2</v>
      </c>
      <c r="R19" s="26"/>
      <c r="S19" s="29">
        <f t="shared" si="0"/>
        <v>3</v>
      </c>
    </row>
    <row r="20" spans="1:19" ht="12.75">
      <c r="A20" s="29">
        <f t="shared" si="1"/>
        <v>15</v>
      </c>
      <c r="B20" s="34" t="s">
        <v>107</v>
      </c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  <c r="N20" s="29"/>
      <c r="O20" s="29"/>
      <c r="P20" s="29">
        <v>2</v>
      </c>
      <c r="Q20" s="29"/>
      <c r="R20" s="29"/>
      <c r="S20" s="29">
        <f t="shared" si="0"/>
        <v>2</v>
      </c>
    </row>
    <row r="21" spans="1:19" ht="12.75">
      <c r="A21" s="29">
        <f t="shared" si="1"/>
        <v>16</v>
      </c>
      <c r="B21" s="34" t="s">
        <v>110</v>
      </c>
      <c r="C21" s="26"/>
      <c r="D21" s="29"/>
      <c r="E21" s="29"/>
      <c r="F21" s="29"/>
      <c r="G21" s="29"/>
      <c r="H21" s="29"/>
      <c r="I21" s="29"/>
      <c r="J21" s="29"/>
      <c r="K21" s="26"/>
      <c r="L21" s="29"/>
      <c r="M21" s="29"/>
      <c r="N21" s="29"/>
      <c r="O21" s="29">
        <v>2</v>
      </c>
      <c r="P21" s="29"/>
      <c r="Q21" s="29"/>
      <c r="R21" s="29"/>
      <c r="S21" s="29">
        <f t="shared" si="0"/>
        <v>2</v>
      </c>
    </row>
    <row r="22" spans="1:19" ht="12.75">
      <c r="A22" s="29">
        <f t="shared" si="1"/>
        <v>17</v>
      </c>
      <c r="B22" s="34" t="s">
        <v>35</v>
      </c>
      <c r="C22" s="26"/>
      <c r="D22" s="29"/>
      <c r="E22" s="29"/>
      <c r="F22" s="29"/>
      <c r="G22" s="29"/>
      <c r="H22" s="29"/>
      <c r="I22" s="29"/>
      <c r="J22" s="29"/>
      <c r="K22" s="26"/>
      <c r="L22" s="29"/>
      <c r="M22" s="29"/>
      <c r="N22" s="29">
        <v>1</v>
      </c>
      <c r="O22" s="29"/>
      <c r="P22" s="29"/>
      <c r="Q22" s="29"/>
      <c r="R22" s="29"/>
      <c r="S22" s="29">
        <f t="shared" si="0"/>
        <v>1</v>
      </c>
    </row>
    <row r="23" spans="1:19" ht="12.75" customHeight="1">
      <c r="A23" s="88" t="s">
        <v>15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</sheetData>
  <mergeCells count="14">
    <mergeCell ref="A23:S24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="85" zoomScaleNormal="85" workbookViewId="0" topLeftCell="B1">
      <selection activeCell="J107" sqref="J107:L108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28.7109375" style="0" bestFit="1" customWidth="1"/>
    <col min="10" max="10" width="28.7109375" style="0" bestFit="1" customWidth="1"/>
  </cols>
  <sheetData>
    <row r="1" spans="1:12" ht="12.75">
      <c r="A1" s="80" t="s">
        <v>21</v>
      </c>
      <c r="B1" s="80"/>
      <c r="C1" s="80"/>
      <c r="D1" s="80"/>
      <c r="E1" s="80"/>
      <c r="F1" s="80"/>
      <c r="G1" s="80" t="s">
        <v>21</v>
      </c>
      <c r="H1" s="80"/>
      <c r="I1" s="80"/>
      <c r="J1" s="80"/>
      <c r="K1" s="80"/>
      <c r="L1" s="80"/>
    </row>
    <row r="2" spans="1:12" ht="12.75">
      <c r="A2" s="100">
        <v>43023</v>
      </c>
      <c r="B2" s="101"/>
      <c r="C2" s="101"/>
      <c r="D2" s="100">
        <v>43023</v>
      </c>
      <c r="E2" s="101"/>
      <c r="F2" s="101"/>
      <c r="G2" s="100">
        <v>43030</v>
      </c>
      <c r="H2" s="101"/>
      <c r="I2" s="101"/>
      <c r="J2" s="100">
        <v>43030</v>
      </c>
      <c r="K2" s="101"/>
      <c r="L2" s="101"/>
    </row>
    <row r="3" spans="1:12" ht="12.75">
      <c r="A3" s="101" t="s">
        <v>11</v>
      </c>
      <c r="B3" s="101"/>
      <c r="C3" s="101"/>
      <c r="D3" s="101" t="s">
        <v>12</v>
      </c>
      <c r="E3" s="101"/>
      <c r="F3" s="101"/>
      <c r="G3" s="101" t="s">
        <v>11</v>
      </c>
      <c r="H3" s="101"/>
      <c r="I3" s="101"/>
      <c r="J3" s="101" t="s">
        <v>12</v>
      </c>
      <c r="K3" s="101"/>
      <c r="L3" s="101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4" t="s">
        <v>26</v>
      </c>
      <c r="B5" s="36">
        <v>60</v>
      </c>
      <c r="C5" s="34">
        <f aca="true" t="shared" si="0" ref="C5:C21">ABS(60-B5)</f>
        <v>0</v>
      </c>
      <c r="D5" s="34" t="s">
        <v>25</v>
      </c>
      <c r="E5" s="34">
        <v>112</v>
      </c>
      <c r="F5" s="34">
        <f aca="true" t="shared" si="1" ref="F5:F21">ABS(113-E5)</f>
        <v>1</v>
      </c>
      <c r="G5" s="35" t="s">
        <v>61</v>
      </c>
      <c r="H5" s="43">
        <v>83</v>
      </c>
      <c r="I5" s="35">
        <f aca="true" t="shared" si="2" ref="I5:I18">ABS(82-H5)</f>
        <v>1</v>
      </c>
      <c r="J5" s="35" t="s">
        <v>26</v>
      </c>
      <c r="K5" s="34">
        <v>250</v>
      </c>
      <c r="L5" s="34">
        <f aca="true" t="shared" si="3" ref="L5:L18">ABS(261-K5)</f>
        <v>11</v>
      </c>
    </row>
    <row r="6" spans="1:12" ht="13.5" customHeight="1">
      <c r="A6" s="34" t="s">
        <v>38</v>
      </c>
      <c r="B6" s="36">
        <v>61</v>
      </c>
      <c r="C6" s="34">
        <f t="shared" si="0"/>
        <v>1</v>
      </c>
      <c r="D6" s="34" t="s">
        <v>42</v>
      </c>
      <c r="E6" s="34">
        <v>96</v>
      </c>
      <c r="F6" s="34">
        <f t="shared" si="1"/>
        <v>17</v>
      </c>
      <c r="G6" s="35" t="s">
        <v>26</v>
      </c>
      <c r="H6" s="43">
        <v>79</v>
      </c>
      <c r="I6" s="35">
        <f t="shared" si="2"/>
        <v>3</v>
      </c>
      <c r="J6" s="35" t="s">
        <v>19</v>
      </c>
      <c r="K6" s="34">
        <v>236</v>
      </c>
      <c r="L6" s="34">
        <f t="shared" si="3"/>
        <v>25</v>
      </c>
    </row>
    <row r="7" spans="1:12" ht="13.5" customHeight="1">
      <c r="A7" s="34" t="s">
        <v>40</v>
      </c>
      <c r="B7" s="36">
        <v>53</v>
      </c>
      <c r="C7" s="34">
        <f t="shared" si="0"/>
        <v>7</v>
      </c>
      <c r="D7" s="34" t="s">
        <v>29</v>
      </c>
      <c r="E7" s="34">
        <v>133</v>
      </c>
      <c r="F7" s="34">
        <f t="shared" si="1"/>
        <v>20</v>
      </c>
      <c r="G7" s="35" t="s">
        <v>38</v>
      </c>
      <c r="H7" s="43">
        <v>79</v>
      </c>
      <c r="I7" s="35">
        <f t="shared" si="2"/>
        <v>3</v>
      </c>
      <c r="J7" s="35" t="s">
        <v>40</v>
      </c>
      <c r="K7" s="34">
        <v>302</v>
      </c>
      <c r="L7" s="34">
        <f t="shared" si="3"/>
        <v>41</v>
      </c>
    </row>
    <row r="8" spans="1:12" ht="13.5" customHeight="1">
      <c r="A8" s="34" t="s">
        <v>19</v>
      </c>
      <c r="B8" s="36">
        <v>53</v>
      </c>
      <c r="C8" s="34">
        <f t="shared" si="0"/>
        <v>7</v>
      </c>
      <c r="D8" s="34" t="s">
        <v>45</v>
      </c>
      <c r="E8" s="34">
        <v>84</v>
      </c>
      <c r="F8" s="34">
        <f t="shared" si="1"/>
        <v>29</v>
      </c>
      <c r="G8" s="35" t="s">
        <v>40</v>
      </c>
      <c r="H8" s="43">
        <v>78</v>
      </c>
      <c r="I8" s="35">
        <f t="shared" si="2"/>
        <v>4</v>
      </c>
      <c r="J8" s="35" t="s">
        <v>38</v>
      </c>
      <c r="K8" s="34">
        <v>217</v>
      </c>
      <c r="L8" s="34">
        <f t="shared" si="3"/>
        <v>44</v>
      </c>
    </row>
    <row r="9" spans="1:12" ht="13.5" customHeight="1">
      <c r="A9" s="34" t="s">
        <v>45</v>
      </c>
      <c r="B9" s="36">
        <v>49</v>
      </c>
      <c r="C9" s="34">
        <f t="shared" si="0"/>
        <v>11</v>
      </c>
      <c r="D9" s="34" t="s">
        <v>37</v>
      </c>
      <c r="E9" s="34">
        <v>147</v>
      </c>
      <c r="F9" s="34">
        <f t="shared" si="1"/>
        <v>34</v>
      </c>
      <c r="G9" s="35" t="s">
        <v>45</v>
      </c>
      <c r="H9" s="43">
        <v>77</v>
      </c>
      <c r="I9" s="35">
        <f t="shared" si="2"/>
        <v>5</v>
      </c>
      <c r="J9" s="35" t="s">
        <v>28</v>
      </c>
      <c r="K9" s="34">
        <v>210</v>
      </c>
      <c r="L9" s="34">
        <f t="shared" si="3"/>
        <v>51</v>
      </c>
    </row>
    <row r="10" spans="1:12" ht="13.5" customHeight="1">
      <c r="A10" s="34" t="s">
        <v>35</v>
      </c>
      <c r="B10" s="36">
        <v>72</v>
      </c>
      <c r="C10" s="34">
        <f t="shared" si="0"/>
        <v>12</v>
      </c>
      <c r="D10" s="34" t="s">
        <v>40</v>
      </c>
      <c r="E10" s="34">
        <v>78</v>
      </c>
      <c r="F10" s="34">
        <f t="shared" si="1"/>
        <v>35</v>
      </c>
      <c r="G10" s="35" t="s">
        <v>58</v>
      </c>
      <c r="H10" s="43">
        <v>76</v>
      </c>
      <c r="I10" s="35">
        <f t="shared" si="2"/>
        <v>6</v>
      </c>
      <c r="J10" s="44" t="s">
        <v>57</v>
      </c>
      <c r="K10" s="34">
        <v>170</v>
      </c>
      <c r="L10" s="34">
        <f t="shared" si="3"/>
        <v>91</v>
      </c>
    </row>
    <row r="11" spans="1:12" ht="13.5" customHeight="1">
      <c r="A11" s="34" t="s">
        <v>37</v>
      </c>
      <c r="B11" s="36">
        <v>42</v>
      </c>
      <c r="C11" s="34">
        <f t="shared" si="0"/>
        <v>18</v>
      </c>
      <c r="D11" s="34" t="s">
        <v>44</v>
      </c>
      <c r="E11" s="34">
        <v>66</v>
      </c>
      <c r="F11" s="34">
        <f t="shared" si="1"/>
        <v>47</v>
      </c>
      <c r="G11" s="35" t="s">
        <v>59</v>
      </c>
      <c r="H11" s="43">
        <v>68</v>
      </c>
      <c r="I11" s="35">
        <f t="shared" si="2"/>
        <v>14</v>
      </c>
      <c r="J11" s="35" t="s">
        <v>61</v>
      </c>
      <c r="K11" s="34">
        <v>126</v>
      </c>
      <c r="L11" s="34">
        <f t="shared" si="3"/>
        <v>135</v>
      </c>
    </row>
    <row r="12" spans="1:12" ht="13.5" customHeight="1">
      <c r="A12" s="34" t="s">
        <v>27</v>
      </c>
      <c r="B12" s="36">
        <v>78</v>
      </c>
      <c r="C12" s="34">
        <f t="shared" si="0"/>
        <v>18</v>
      </c>
      <c r="D12" s="34" t="s">
        <v>27</v>
      </c>
      <c r="E12" s="34">
        <v>56</v>
      </c>
      <c r="F12" s="34">
        <f t="shared" si="1"/>
        <v>57</v>
      </c>
      <c r="G12" s="35" t="s">
        <v>44</v>
      </c>
      <c r="H12" s="43">
        <v>68</v>
      </c>
      <c r="I12" s="35">
        <f t="shared" si="2"/>
        <v>14</v>
      </c>
      <c r="J12" s="35" t="s">
        <v>44</v>
      </c>
      <c r="K12" s="34">
        <v>400</v>
      </c>
      <c r="L12" s="34">
        <f t="shared" si="3"/>
        <v>139</v>
      </c>
    </row>
    <row r="13" spans="1:12" ht="13.5" customHeight="1">
      <c r="A13" s="34" t="s">
        <v>42</v>
      </c>
      <c r="B13" s="36">
        <v>40</v>
      </c>
      <c r="C13" s="34">
        <f t="shared" si="0"/>
        <v>20</v>
      </c>
      <c r="D13" s="34" t="s">
        <v>39</v>
      </c>
      <c r="E13" s="34">
        <v>47</v>
      </c>
      <c r="F13" s="34">
        <f t="shared" si="1"/>
        <v>66</v>
      </c>
      <c r="G13" s="44" t="s">
        <v>57</v>
      </c>
      <c r="H13" s="44">
        <v>68</v>
      </c>
      <c r="I13" s="35">
        <f t="shared" si="2"/>
        <v>14</v>
      </c>
      <c r="J13" s="35" t="s">
        <v>59</v>
      </c>
      <c r="K13" s="34">
        <v>82</v>
      </c>
      <c r="L13" s="34">
        <f t="shared" si="3"/>
        <v>179</v>
      </c>
    </row>
    <row r="14" spans="1:12" ht="13.5" customHeight="1">
      <c r="A14" s="35" t="s">
        <v>43</v>
      </c>
      <c r="B14" s="36">
        <v>82</v>
      </c>
      <c r="C14" s="34">
        <f t="shared" si="0"/>
        <v>22</v>
      </c>
      <c r="D14" s="34" t="s">
        <v>19</v>
      </c>
      <c r="E14" s="34">
        <v>46</v>
      </c>
      <c r="F14" s="34">
        <f t="shared" si="1"/>
        <v>67</v>
      </c>
      <c r="G14" s="35" t="s">
        <v>60</v>
      </c>
      <c r="H14" s="43">
        <v>67</v>
      </c>
      <c r="I14" s="35">
        <f t="shared" si="2"/>
        <v>15</v>
      </c>
      <c r="J14" s="35" t="s">
        <v>45</v>
      </c>
      <c r="K14" s="34">
        <v>743</v>
      </c>
      <c r="L14" s="34">
        <f t="shared" si="3"/>
        <v>482</v>
      </c>
    </row>
    <row r="15" spans="1:12" ht="13.5" customHeight="1">
      <c r="A15" s="34" t="s">
        <v>28</v>
      </c>
      <c r="B15" s="36">
        <v>84</v>
      </c>
      <c r="C15" s="34">
        <f t="shared" si="0"/>
        <v>24</v>
      </c>
      <c r="D15" s="34" t="s">
        <v>28</v>
      </c>
      <c r="E15" s="34">
        <v>42</v>
      </c>
      <c r="F15" s="34">
        <f t="shared" si="1"/>
        <v>71</v>
      </c>
      <c r="G15" s="35" t="s">
        <v>19</v>
      </c>
      <c r="H15" s="43">
        <v>65</v>
      </c>
      <c r="I15" s="35">
        <f t="shared" si="2"/>
        <v>17</v>
      </c>
      <c r="J15" s="35" t="s">
        <v>58</v>
      </c>
      <c r="K15" s="34">
        <v>748</v>
      </c>
      <c r="L15" s="34">
        <f t="shared" si="3"/>
        <v>487</v>
      </c>
    </row>
    <row r="16" spans="1:12" ht="13.5" customHeight="1">
      <c r="A16" s="34" t="s">
        <v>39</v>
      </c>
      <c r="B16" s="36">
        <v>27</v>
      </c>
      <c r="C16" s="34">
        <f t="shared" si="0"/>
        <v>33</v>
      </c>
      <c r="D16" s="35" t="s">
        <v>43</v>
      </c>
      <c r="E16" s="34">
        <v>29</v>
      </c>
      <c r="F16" s="34">
        <f t="shared" si="1"/>
        <v>84</v>
      </c>
      <c r="G16" s="35" t="s">
        <v>29</v>
      </c>
      <c r="H16" s="43">
        <v>57</v>
      </c>
      <c r="I16" s="35">
        <f t="shared" si="2"/>
        <v>25</v>
      </c>
      <c r="J16" s="35" t="s">
        <v>29</v>
      </c>
      <c r="K16" s="34">
        <v>833</v>
      </c>
      <c r="L16" s="34">
        <f t="shared" si="3"/>
        <v>572</v>
      </c>
    </row>
    <row r="17" spans="1:12" ht="13.5" customHeight="1">
      <c r="A17" s="34" t="s">
        <v>44</v>
      </c>
      <c r="B17" s="36">
        <v>26</v>
      </c>
      <c r="C17" s="34">
        <f t="shared" si="0"/>
        <v>34</v>
      </c>
      <c r="D17" s="34" t="s">
        <v>35</v>
      </c>
      <c r="E17" s="34">
        <v>23</v>
      </c>
      <c r="F17" s="34">
        <f t="shared" si="1"/>
        <v>90</v>
      </c>
      <c r="G17" s="35" t="s">
        <v>28</v>
      </c>
      <c r="H17" s="43">
        <v>42</v>
      </c>
      <c r="I17" s="35">
        <f t="shared" si="2"/>
        <v>40</v>
      </c>
      <c r="J17" s="35" t="s">
        <v>42</v>
      </c>
      <c r="K17" s="34">
        <v>1362</v>
      </c>
      <c r="L17" s="34">
        <f t="shared" si="3"/>
        <v>1101</v>
      </c>
    </row>
    <row r="18" spans="1:12" ht="13.5" customHeight="1">
      <c r="A18" s="34" t="s">
        <v>41</v>
      </c>
      <c r="B18" s="36">
        <v>99</v>
      </c>
      <c r="C18" s="34">
        <f t="shared" si="0"/>
        <v>39</v>
      </c>
      <c r="D18" s="34" t="s">
        <v>26</v>
      </c>
      <c r="E18" s="34">
        <v>15</v>
      </c>
      <c r="F18" s="34">
        <f t="shared" si="1"/>
        <v>98</v>
      </c>
      <c r="G18" s="35" t="s">
        <v>42</v>
      </c>
      <c r="H18" s="43">
        <v>38</v>
      </c>
      <c r="I18" s="35">
        <f t="shared" si="2"/>
        <v>44</v>
      </c>
      <c r="J18" s="35" t="s">
        <v>60</v>
      </c>
      <c r="K18" s="34">
        <v>17000</v>
      </c>
      <c r="L18" s="34">
        <f t="shared" si="3"/>
        <v>16739</v>
      </c>
    </row>
    <row r="19" spans="1:12" ht="13.5" customHeight="1">
      <c r="A19" s="34" t="s">
        <v>46</v>
      </c>
      <c r="B19" s="36">
        <v>112</v>
      </c>
      <c r="C19" s="34">
        <f t="shared" si="0"/>
        <v>52</v>
      </c>
      <c r="D19" s="34" t="s">
        <v>46</v>
      </c>
      <c r="E19" s="34">
        <v>13</v>
      </c>
      <c r="F19" s="34">
        <f t="shared" si="1"/>
        <v>100</v>
      </c>
      <c r="G19" s="34"/>
      <c r="H19" s="36"/>
      <c r="I19" s="34"/>
      <c r="J19" s="34"/>
      <c r="K19" s="34"/>
      <c r="L19" s="34"/>
    </row>
    <row r="20" spans="1:12" ht="13.5" customHeight="1">
      <c r="A20" s="34" t="s">
        <v>29</v>
      </c>
      <c r="B20" s="36">
        <v>149</v>
      </c>
      <c r="C20" s="34">
        <f t="shared" si="0"/>
        <v>89</v>
      </c>
      <c r="D20" s="33" t="s">
        <v>47</v>
      </c>
      <c r="E20" s="33">
        <v>216</v>
      </c>
      <c r="F20" s="34">
        <f t="shared" si="1"/>
        <v>103</v>
      </c>
      <c r="G20" s="33"/>
      <c r="H20" s="33"/>
      <c r="I20" s="34"/>
      <c r="J20" s="33"/>
      <c r="K20" s="33"/>
      <c r="L20" s="34"/>
    </row>
    <row r="21" spans="1:12" ht="13.5" customHeight="1">
      <c r="A21" s="33" t="s">
        <v>47</v>
      </c>
      <c r="B21" s="33">
        <v>46</v>
      </c>
      <c r="C21" s="34">
        <f t="shared" si="0"/>
        <v>14</v>
      </c>
      <c r="D21" s="34" t="s">
        <v>41</v>
      </c>
      <c r="E21" s="34">
        <v>290</v>
      </c>
      <c r="F21" s="34">
        <f t="shared" si="1"/>
        <v>177</v>
      </c>
      <c r="G21" s="34"/>
      <c r="H21" s="36"/>
      <c r="I21" s="34"/>
      <c r="J21" s="34"/>
      <c r="K21" s="34"/>
      <c r="L21" s="34"/>
    </row>
    <row r="22" spans="1:12" ht="13.5" customHeight="1">
      <c r="A22" s="33"/>
      <c r="B22" s="33"/>
      <c r="C22" s="34"/>
      <c r="D22" s="34"/>
      <c r="E22" s="33"/>
      <c r="F22" s="34"/>
      <c r="G22" s="34"/>
      <c r="H22" s="36"/>
      <c r="I22" s="34"/>
      <c r="J22" s="34"/>
      <c r="K22" s="33"/>
      <c r="L22" s="34"/>
    </row>
    <row r="23" spans="1:12" ht="12.75">
      <c r="A23" s="95" t="s">
        <v>20</v>
      </c>
      <c r="B23" s="96"/>
      <c r="C23" s="96"/>
      <c r="D23" s="96"/>
      <c r="E23" s="96"/>
      <c r="F23" s="97"/>
      <c r="G23" s="95" t="s">
        <v>20</v>
      </c>
      <c r="H23" s="96"/>
      <c r="I23" s="96"/>
      <c r="J23" s="96"/>
      <c r="K23" s="96"/>
      <c r="L23" s="97"/>
    </row>
    <row r="24" spans="1:12" ht="12.75" customHeight="1">
      <c r="A24" s="75" t="s">
        <v>23</v>
      </c>
      <c r="B24" s="75"/>
      <c r="C24" s="75"/>
      <c r="D24" s="75" t="s">
        <v>24</v>
      </c>
      <c r="E24" s="75"/>
      <c r="F24" s="75"/>
      <c r="G24" s="75" t="s">
        <v>23</v>
      </c>
      <c r="H24" s="75"/>
      <c r="I24" s="75"/>
      <c r="J24" s="75" t="s">
        <v>24</v>
      </c>
      <c r="K24" s="75"/>
      <c r="L24" s="75"/>
    </row>
    <row r="25" spans="1:12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2.75">
      <c r="A26" s="98" t="s">
        <v>48</v>
      </c>
      <c r="B26" s="75"/>
      <c r="C26" s="75"/>
      <c r="D26" s="99" t="s">
        <v>49</v>
      </c>
      <c r="E26" s="75"/>
      <c r="F26" s="75"/>
      <c r="G26" s="98" t="s">
        <v>63</v>
      </c>
      <c r="H26" s="75"/>
      <c r="I26" s="75"/>
      <c r="J26" s="99" t="s">
        <v>62</v>
      </c>
      <c r="K26" s="75"/>
      <c r="L26" s="75"/>
    </row>
    <row r="27" spans="1:12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>
      <c r="A28" s="80" t="s">
        <v>21</v>
      </c>
      <c r="B28" s="80"/>
      <c r="C28" s="80"/>
      <c r="D28" s="80"/>
      <c r="E28" s="80"/>
      <c r="F28" s="80"/>
      <c r="G28" s="80" t="s">
        <v>21</v>
      </c>
      <c r="H28" s="80"/>
      <c r="I28" s="80"/>
      <c r="J28" s="80"/>
      <c r="K28" s="80"/>
      <c r="L28" s="80"/>
    </row>
    <row r="29" spans="1:12" ht="12.75">
      <c r="A29" s="100">
        <v>43030</v>
      </c>
      <c r="B29" s="101"/>
      <c r="C29" s="101"/>
      <c r="D29" s="100">
        <v>43030</v>
      </c>
      <c r="E29" s="101"/>
      <c r="F29" s="101"/>
      <c r="G29" s="100">
        <v>43030</v>
      </c>
      <c r="H29" s="101"/>
      <c r="I29" s="101"/>
      <c r="J29" s="100">
        <v>43030</v>
      </c>
      <c r="K29" s="101"/>
      <c r="L29" s="101"/>
    </row>
    <row r="30" spans="1:12" ht="12.75">
      <c r="A30" s="101" t="s">
        <v>11</v>
      </c>
      <c r="B30" s="101"/>
      <c r="C30" s="101"/>
      <c r="D30" s="101" t="s">
        <v>12</v>
      </c>
      <c r="E30" s="101"/>
      <c r="F30" s="101"/>
      <c r="G30" s="101" t="s">
        <v>11</v>
      </c>
      <c r="H30" s="101"/>
      <c r="I30" s="101"/>
      <c r="J30" s="101" t="s">
        <v>12</v>
      </c>
      <c r="K30" s="101"/>
      <c r="L30" s="101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45" t="s">
        <v>27</v>
      </c>
      <c r="B32" s="46">
        <v>5.2</v>
      </c>
      <c r="C32" s="45">
        <f aca="true" t="shared" si="4" ref="C32:C46">ABS(9.1-B32)</f>
        <v>3.8999999999999995</v>
      </c>
      <c r="D32" s="45" t="s">
        <v>28</v>
      </c>
      <c r="E32" s="47">
        <v>2.1</v>
      </c>
      <c r="F32" s="47">
        <f aca="true" t="shared" si="5" ref="F32:F46">ABS(1.9-E32)</f>
        <v>0.20000000000000018</v>
      </c>
      <c r="G32" s="35" t="s">
        <v>45</v>
      </c>
      <c r="H32" s="43">
        <v>1770</v>
      </c>
      <c r="I32" s="45">
        <f aca="true" t="shared" si="6" ref="I32:I43">ABS(1768-H32)</f>
        <v>2</v>
      </c>
      <c r="J32" s="45" t="s">
        <v>27</v>
      </c>
      <c r="K32" s="47">
        <v>124</v>
      </c>
      <c r="L32" s="47">
        <f aca="true" t="shared" si="7" ref="L32:L43">ABS(115-K32)</f>
        <v>9</v>
      </c>
    </row>
    <row r="33" spans="1:12" ht="12.75">
      <c r="A33" s="35" t="s">
        <v>19</v>
      </c>
      <c r="B33" s="43">
        <v>3.6</v>
      </c>
      <c r="C33" s="35">
        <f t="shared" si="4"/>
        <v>5.5</v>
      </c>
      <c r="D33" s="45" t="s">
        <v>42</v>
      </c>
      <c r="E33" s="47">
        <v>2.1</v>
      </c>
      <c r="F33" s="47">
        <f t="shared" si="5"/>
        <v>0.20000000000000018</v>
      </c>
      <c r="G33" s="44" t="s">
        <v>84</v>
      </c>
      <c r="H33" s="44">
        <v>1657</v>
      </c>
      <c r="I33" s="45">
        <f t="shared" si="6"/>
        <v>111</v>
      </c>
      <c r="J33" s="44" t="s">
        <v>84</v>
      </c>
      <c r="K33" s="34">
        <v>82</v>
      </c>
      <c r="L33" s="47">
        <f t="shared" si="7"/>
        <v>33</v>
      </c>
    </row>
    <row r="34" spans="1:12" ht="12.75">
      <c r="A34" s="35" t="s">
        <v>71</v>
      </c>
      <c r="B34" s="43">
        <v>3.1</v>
      </c>
      <c r="C34" s="35">
        <f t="shared" si="4"/>
        <v>6</v>
      </c>
      <c r="D34" s="35" t="s">
        <v>29</v>
      </c>
      <c r="E34" s="34">
        <v>1.234</v>
      </c>
      <c r="F34" s="34">
        <f t="shared" si="5"/>
        <v>0.6659999999999999</v>
      </c>
      <c r="G34" s="45" t="s">
        <v>27</v>
      </c>
      <c r="H34" s="46">
        <v>1902</v>
      </c>
      <c r="I34" s="45">
        <f t="shared" si="6"/>
        <v>134</v>
      </c>
      <c r="J34" s="35" t="s">
        <v>86</v>
      </c>
      <c r="K34" s="34">
        <v>63</v>
      </c>
      <c r="L34" s="47">
        <f t="shared" si="7"/>
        <v>52</v>
      </c>
    </row>
    <row r="35" spans="1:12" ht="12.75">
      <c r="A35" s="35" t="s">
        <v>26</v>
      </c>
      <c r="B35" s="43">
        <v>15.7</v>
      </c>
      <c r="C35" s="35">
        <f t="shared" si="4"/>
        <v>6.6</v>
      </c>
      <c r="D35" s="35" t="s">
        <v>26</v>
      </c>
      <c r="E35" s="34">
        <v>1</v>
      </c>
      <c r="F35" s="34">
        <f t="shared" si="5"/>
        <v>0.8999999999999999</v>
      </c>
      <c r="G35" s="35" t="s">
        <v>40</v>
      </c>
      <c r="H35" s="43">
        <v>1563</v>
      </c>
      <c r="I35" s="45">
        <f t="shared" si="6"/>
        <v>205</v>
      </c>
      <c r="J35" s="35" t="s">
        <v>40</v>
      </c>
      <c r="K35" s="34">
        <v>63</v>
      </c>
      <c r="L35" s="47">
        <f t="shared" si="7"/>
        <v>52</v>
      </c>
    </row>
    <row r="36" spans="1:12" ht="12.75">
      <c r="A36" s="34" t="s">
        <v>46</v>
      </c>
      <c r="B36" s="43">
        <v>2.2</v>
      </c>
      <c r="C36" s="35">
        <f t="shared" si="4"/>
        <v>6.8999999999999995</v>
      </c>
      <c r="D36" s="34" t="s">
        <v>46</v>
      </c>
      <c r="E36" s="34">
        <v>0.66</v>
      </c>
      <c r="F36" s="34">
        <f t="shared" si="5"/>
        <v>1.2399999999999998</v>
      </c>
      <c r="G36" s="35" t="s">
        <v>85</v>
      </c>
      <c r="H36" s="43">
        <v>1980</v>
      </c>
      <c r="I36" s="45">
        <f t="shared" si="6"/>
        <v>212</v>
      </c>
      <c r="J36" s="35" t="s">
        <v>83</v>
      </c>
      <c r="K36" s="34">
        <v>62</v>
      </c>
      <c r="L36" s="47">
        <f t="shared" si="7"/>
        <v>53</v>
      </c>
    </row>
    <row r="37" spans="1:12" ht="12.75">
      <c r="A37" s="35" t="s">
        <v>59</v>
      </c>
      <c r="B37" s="43">
        <v>2.1</v>
      </c>
      <c r="C37" s="35">
        <f t="shared" si="4"/>
        <v>7</v>
      </c>
      <c r="D37" s="35" t="s">
        <v>19</v>
      </c>
      <c r="E37" s="34">
        <v>0.55</v>
      </c>
      <c r="F37" s="34">
        <f t="shared" si="5"/>
        <v>1.3499999999999999</v>
      </c>
      <c r="G37" s="35" t="s">
        <v>61</v>
      </c>
      <c r="H37" s="43">
        <v>2120</v>
      </c>
      <c r="I37" s="45">
        <f t="shared" si="6"/>
        <v>352</v>
      </c>
      <c r="J37" s="35" t="s">
        <v>29</v>
      </c>
      <c r="K37" s="34">
        <v>34</v>
      </c>
      <c r="L37" s="47">
        <f t="shared" si="7"/>
        <v>81</v>
      </c>
    </row>
    <row r="38" spans="1:12" ht="12.75">
      <c r="A38" s="34" t="s">
        <v>69</v>
      </c>
      <c r="B38" s="43">
        <v>1.5</v>
      </c>
      <c r="C38" s="35">
        <f t="shared" si="4"/>
        <v>7.6</v>
      </c>
      <c r="D38" s="35" t="s">
        <v>27</v>
      </c>
      <c r="E38" s="34">
        <v>3.3</v>
      </c>
      <c r="F38" s="34">
        <f t="shared" si="5"/>
        <v>1.4</v>
      </c>
      <c r="G38" s="35" t="s">
        <v>83</v>
      </c>
      <c r="H38" s="43">
        <v>1327</v>
      </c>
      <c r="I38" s="45">
        <f t="shared" si="6"/>
        <v>441</v>
      </c>
      <c r="J38" s="35" t="s">
        <v>85</v>
      </c>
      <c r="K38" s="34">
        <v>17</v>
      </c>
      <c r="L38" s="47">
        <f t="shared" si="7"/>
        <v>98</v>
      </c>
    </row>
    <row r="39" spans="1:12" ht="12.75">
      <c r="A39" s="33" t="s">
        <v>70</v>
      </c>
      <c r="B39" s="44">
        <v>1.1</v>
      </c>
      <c r="C39" s="35">
        <f t="shared" si="4"/>
        <v>8</v>
      </c>
      <c r="D39" s="34" t="s">
        <v>69</v>
      </c>
      <c r="E39" s="34">
        <v>0.5</v>
      </c>
      <c r="F39" s="34">
        <f t="shared" si="5"/>
        <v>1.4</v>
      </c>
      <c r="G39" s="35" t="s">
        <v>29</v>
      </c>
      <c r="H39" s="43">
        <v>1231</v>
      </c>
      <c r="I39" s="45">
        <f t="shared" si="6"/>
        <v>537</v>
      </c>
      <c r="J39" s="35" t="s">
        <v>19</v>
      </c>
      <c r="K39" s="34">
        <v>17</v>
      </c>
      <c r="L39" s="47">
        <f t="shared" si="7"/>
        <v>98</v>
      </c>
    </row>
    <row r="40" spans="1:12" ht="12.75">
      <c r="A40" s="35" t="s">
        <v>45</v>
      </c>
      <c r="B40" s="43">
        <v>0.4</v>
      </c>
      <c r="C40" s="35">
        <f t="shared" si="4"/>
        <v>8.7</v>
      </c>
      <c r="D40" s="35" t="s">
        <v>45</v>
      </c>
      <c r="E40" s="34">
        <v>0.5</v>
      </c>
      <c r="F40" s="34">
        <f t="shared" si="5"/>
        <v>1.4</v>
      </c>
      <c r="G40" s="35" t="s">
        <v>86</v>
      </c>
      <c r="H40" s="43">
        <v>1203</v>
      </c>
      <c r="I40" s="45">
        <f t="shared" si="6"/>
        <v>565</v>
      </c>
      <c r="J40" s="35" t="s">
        <v>61</v>
      </c>
      <c r="K40" s="34">
        <v>12</v>
      </c>
      <c r="L40" s="47">
        <f t="shared" si="7"/>
        <v>103</v>
      </c>
    </row>
    <row r="41" spans="1:12" ht="12.75">
      <c r="A41" s="35" t="s">
        <v>73</v>
      </c>
      <c r="B41" s="43">
        <v>0</v>
      </c>
      <c r="C41" s="35">
        <f t="shared" si="4"/>
        <v>9.1</v>
      </c>
      <c r="D41" s="33" t="s">
        <v>70</v>
      </c>
      <c r="E41" s="34">
        <v>3.5</v>
      </c>
      <c r="F41" s="34">
        <f t="shared" si="5"/>
        <v>1.6</v>
      </c>
      <c r="G41" s="35" t="s">
        <v>19</v>
      </c>
      <c r="H41" s="43">
        <v>936</v>
      </c>
      <c r="I41" s="45">
        <f t="shared" si="6"/>
        <v>832</v>
      </c>
      <c r="J41" s="35" t="s">
        <v>87</v>
      </c>
      <c r="K41" s="34">
        <v>6</v>
      </c>
      <c r="L41" s="47">
        <f t="shared" si="7"/>
        <v>109</v>
      </c>
    </row>
    <row r="42" spans="1:12" ht="12.75">
      <c r="A42" s="34" t="s">
        <v>72</v>
      </c>
      <c r="B42" s="43">
        <v>0</v>
      </c>
      <c r="C42" s="35">
        <f t="shared" si="4"/>
        <v>9.1</v>
      </c>
      <c r="D42" s="34" t="s">
        <v>72</v>
      </c>
      <c r="E42" s="34">
        <v>0</v>
      </c>
      <c r="F42" s="34">
        <f t="shared" si="5"/>
        <v>1.9</v>
      </c>
      <c r="G42" s="35" t="s">
        <v>28</v>
      </c>
      <c r="H42" s="43">
        <v>16800</v>
      </c>
      <c r="I42" s="45">
        <f t="shared" si="6"/>
        <v>15032</v>
      </c>
      <c r="J42" s="35" t="s">
        <v>45</v>
      </c>
      <c r="K42" s="34">
        <v>310</v>
      </c>
      <c r="L42" s="47">
        <f t="shared" si="7"/>
        <v>195</v>
      </c>
    </row>
    <row r="43" spans="1:12" ht="12.75">
      <c r="A43" s="35" t="s">
        <v>42</v>
      </c>
      <c r="B43" s="43">
        <v>20.9</v>
      </c>
      <c r="C43" s="35">
        <f t="shared" si="4"/>
        <v>11.799999999999999</v>
      </c>
      <c r="D43" s="35" t="s">
        <v>73</v>
      </c>
      <c r="E43" s="34">
        <v>0</v>
      </c>
      <c r="F43" s="34">
        <f t="shared" si="5"/>
        <v>1.9</v>
      </c>
      <c r="G43" s="34" t="s">
        <v>88</v>
      </c>
      <c r="H43" s="43">
        <v>6</v>
      </c>
      <c r="I43" s="45">
        <f t="shared" si="6"/>
        <v>1762</v>
      </c>
      <c r="J43" s="35" t="s">
        <v>28</v>
      </c>
      <c r="K43" s="47">
        <v>420</v>
      </c>
      <c r="L43" s="47">
        <f t="shared" si="7"/>
        <v>305</v>
      </c>
    </row>
    <row r="44" spans="1:12" ht="12.75">
      <c r="A44" s="35" t="s">
        <v>28</v>
      </c>
      <c r="B44" s="43">
        <v>21</v>
      </c>
      <c r="C44" s="35">
        <f t="shared" si="4"/>
        <v>11.9</v>
      </c>
      <c r="D44" s="35" t="s">
        <v>40</v>
      </c>
      <c r="E44" s="34">
        <v>5.3</v>
      </c>
      <c r="F44" s="34">
        <f t="shared" si="5"/>
        <v>3.4</v>
      </c>
      <c r="G44" s="34"/>
      <c r="H44" s="43"/>
      <c r="I44" s="45"/>
      <c r="J44" s="35"/>
      <c r="K44" s="34"/>
      <c r="L44" s="34"/>
    </row>
    <row r="45" spans="1:12" ht="12.75">
      <c r="A45" s="35" t="s">
        <v>40</v>
      </c>
      <c r="B45" s="43">
        <v>23.4</v>
      </c>
      <c r="C45" s="35">
        <f t="shared" si="4"/>
        <v>14.299999999999999</v>
      </c>
      <c r="D45" s="35" t="s">
        <v>59</v>
      </c>
      <c r="E45" s="34">
        <v>5.5</v>
      </c>
      <c r="F45" s="34">
        <f t="shared" si="5"/>
        <v>3.6</v>
      </c>
      <c r="G45" s="33"/>
      <c r="H45" s="44"/>
      <c r="I45" s="45"/>
      <c r="J45" s="35"/>
      <c r="K45" s="34"/>
      <c r="L45" s="34"/>
    </row>
    <row r="46" spans="1:12" ht="12.75">
      <c r="A46" s="35" t="s">
        <v>29</v>
      </c>
      <c r="B46" s="43">
        <v>25.7</v>
      </c>
      <c r="C46" s="35">
        <f t="shared" si="4"/>
        <v>16.6</v>
      </c>
      <c r="D46" s="35" t="s">
        <v>71</v>
      </c>
      <c r="E46" s="34">
        <v>6.5</v>
      </c>
      <c r="F46" s="34">
        <f t="shared" si="5"/>
        <v>4.6</v>
      </c>
      <c r="G46" s="35"/>
      <c r="H46" s="43"/>
      <c r="I46" s="45"/>
      <c r="J46" s="35"/>
      <c r="K46" s="34"/>
      <c r="L46" s="34"/>
    </row>
    <row r="47" spans="1:12" ht="12.75">
      <c r="A47" s="35"/>
      <c r="B47" s="43"/>
      <c r="C47" s="35"/>
      <c r="D47" s="33"/>
      <c r="E47" s="33"/>
      <c r="F47" s="34"/>
      <c r="G47" s="34"/>
      <c r="H47" s="43"/>
      <c r="I47" s="45"/>
      <c r="J47" s="33"/>
      <c r="K47" s="33"/>
      <c r="L47" s="34"/>
    </row>
    <row r="48" spans="1:12" ht="12.75" customHeight="1">
      <c r="A48" s="44"/>
      <c r="B48" s="44"/>
      <c r="C48" s="35"/>
      <c r="D48" s="34"/>
      <c r="E48" s="34"/>
      <c r="F48" s="34"/>
      <c r="G48" s="35"/>
      <c r="H48" s="43"/>
      <c r="I48" s="45"/>
      <c r="J48" s="34"/>
      <c r="K48" s="34"/>
      <c r="L48" s="34"/>
    </row>
    <row r="49" spans="1:12" ht="12.75">
      <c r="A49" s="35"/>
      <c r="B49" s="43"/>
      <c r="C49" s="35"/>
      <c r="D49" s="34"/>
      <c r="E49" s="33"/>
      <c r="F49" s="34"/>
      <c r="G49" s="35"/>
      <c r="H49" s="43"/>
      <c r="I49" s="35"/>
      <c r="J49" s="34"/>
      <c r="K49" s="33"/>
      <c r="L49" s="34"/>
    </row>
    <row r="50" spans="1:12" ht="12.75">
      <c r="A50" s="95" t="s">
        <v>20</v>
      </c>
      <c r="B50" s="96"/>
      <c r="C50" s="96"/>
      <c r="D50" s="96"/>
      <c r="E50" s="96"/>
      <c r="F50" s="97"/>
      <c r="G50" s="95" t="s">
        <v>20</v>
      </c>
      <c r="H50" s="96"/>
      <c r="I50" s="96"/>
      <c r="J50" s="96"/>
      <c r="K50" s="96"/>
      <c r="L50" s="97"/>
    </row>
    <row r="51" spans="1:12" ht="12.75">
      <c r="A51" s="75" t="s">
        <v>23</v>
      </c>
      <c r="B51" s="75"/>
      <c r="C51" s="75"/>
      <c r="D51" s="75" t="s">
        <v>24</v>
      </c>
      <c r="E51" s="75"/>
      <c r="F51" s="75"/>
      <c r="G51" s="75" t="s">
        <v>23</v>
      </c>
      <c r="H51" s="75"/>
      <c r="I51" s="75"/>
      <c r="J51" s="75" t="s">
        <v>24</v>
      </c>
      <c r="K51" s="75"/>
      <c r="L51" s="75"/>
    </row>
    <row r="52" spans="1:12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2.75">
      <c r="A53" s="98" t="s">
        <v>74</v>
      </c>
      <c r="B53" s="75"/>
      <c r="C53" s="75"/>
      <c r="D53" s="99" t="s">
        <v>75</v>
      </c>
      <c r="E53" s="75"/>
      <c r="F53" s="75"/>
      <c r="G53" s="98" t="s">
        <v>89</v>
      </c>
      <c r="H53" s="75"/>
      <c r="I53" s="75"/>
      <c r="J53" s="99" t="s">
        <v>49</v>
      </c>
      <c r="K53" s="75"/>
      <c r="L53" s="75"/>
    </row>
    <row r="54" spans="1:12" ht="12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2.75">
      <c r="A55" s="80" t="s">
        <v>21</v>
      </c>
      <c r="B55" s="80"/>
      <c r="C55" s="80"/>
      <c r="D55" s="80"/>
      <c r="E55" s="80"/>
      <c r="F55" s="80"/>
      <c r="G55" s="80" t="s">
        <v>21</v>
      </c>
      <c r="H55" s="80"/>
      <c r="I55" s="80"/>
      <c r="J55" s="80"/>
      <c r="K55" s="80"/>
      <c r="L55" s="80"/>
    </row>
    <row r="56" spans="1:12" ht="12.75">
      <c r="A56" s="100">
        <v>43051</v>
      </c>
      <c r="B56" s="101"/>
      <c r="C56" s="101"/>
      <c r="D56" s="100">
        <v>43051</v>
      </c>
      <c r="E56" s="101"/>
      <c r="F56" s="101"/>
      <c r="G56" s="100">
        <v>43072</v>
      </c>
      <c r="H56" s="101"/>
      <c r="I56" s="101"/>
      <c r="J56" s="100">
        <v>43072</v>
      </c>
      <c r="K56" s="101"/>
      <c r="L56" s="101"/>
    </row>
    <row r="57" spans="1:12" ht="12.75">
      <c r="A57" s="101" t="s">
        <v>11</v>
      </c>
      <c r="B57" s="101"/>
      <c r="C57" s="101"/>
      <c r="D57" s="101" t="s">
        <v>12</v>
      </c>
      <c r="E57" s="101"/>
      <c r="F57" s="101"/>
      <c r="G57" s="101" t="s">
        <v>11</v>
      </c>
      <c r="H57" s="101"/>
      <c r="I57" s="101"/>
      <c r="J57" s="101" t="s">
        <v>12</v>
      </c>
      <c r="K57" s="101"/>
      <c r="L57" s="101"/>
    </row>
    <row r="58" spans="1:12" ht="12.75">
      <c r="A58" s="3" t="s">
        <v>1</v>
      </c>
      <c r="B58" s="3" t="s">
        <v>17</v>
      </c>
      <c r="C58" s="3" t="s">
        <v>18</v>
      </c>
      <c r="D58" s="3" t="s">
        <v>1</v>
      </c>
      <c r="E58" s="3" t="s">
        <v>17</v>
      </c>
      <c r="F58" s="3" t="s">
        <v>18</v>
      </c>
      <c r="G58" s="3" t="s">
        <v>1</v>
      </c>
      <c r="H58" s="3" t="s">
        <v>17</v>
      </c>
      <c r="I58" s="3" t="s">
        <v>18</v>
      </c>
      <c r="J58" s="3" t="s">
        <v>1</v>
      </c>
      <c r="K58" s="3" t="s">
        <v>17</v>
      </c>
      <c r="L58" s="3" t="s">
        <v>18</v>
      </c>
    </row>
    <row r="59" spans="1:12" ht="12.75">
      <c r="A59" s="48" t="s">
        <v>40</v>
      </c>
      <c r="B59" s="48">
        <v>174</v>
      </c>
      <c r="C59" s="48">
        <f aca="true" t="shared" si="8" ref="C59:C72">ABS(175-B59)</f>
        <v>1</v>
      </c>
      <c r="D59" s="48" t="s">
        <v>28</v>
      </c>
      <c r="E59" s="50">
        <v>1680</v>
      </c>
      <c r="F59" s="50">
        <f aca="true" t="shared" si="9" ref="F59:F72">ABS(1704-E59)</f>
        <v>24</v>
      </c>
      <c r="G59" s="45" t="s">
        <v>40</v>
      </c>
      <c r="H59" s="48">
        <v>1978</v>
      </c>
      <c r="I59" s="48">
        <f aca="true" t="shared" si="10" ref="I59:I70">ABS(1978-H59)</f>
        <v>0</v>
      </c>
      <c r="J59" s="48" t="s">
        <v>28</v>
      </c>
      <c r="K59" s="50">
        <v>1972</v>
      </c>
      <c r="L59" s="50">
        <f aca="true" t="shared" si="11" ref="L59:L70">ABS(1972-K59)</f>
        <v>0</v>
      </c>
    </row>
    <row r="60" spans="1:12" ht="12.75">
      <c r="A60" s="48" t="s">
        <v>19</v>
      </c>
      <c r="B60" s="48">
        <v>147</v>
      </c>
      <c r="C60" s="48">
        <f t="shared" si="8"/>
        <v>28</v>
      </c>
      <c r="D60" s="48" t="s">
        <v>29</v>
      </c>
      <c r="E60" s="50">
        <v>1732</v>
      </c>
      <c r="F60" s="50">
        <f t="shared" si="9"/>
        <v>28</v>
      </c>
      <c r="G60" s="35" t="s">
        <v>27</v>
      </c>
      <c r="H60" s="35">
        <v>1978</v>
      </c>
      <c r="I60" s="35">
        <f t="shared" si="10"/>
        <v>0</v>
      </c>
      <c r="J60" s="45" t="s">
        <v>86</v>
      </c>
      <c r="K60" s="47">
        <v>1972</v>
      </c>
      <c r="L60" s="47">
        <f t="shared" si="11"/>
        <v>0</v>
      </c>
    </row>
    <row r="61" spans="1:12" ht="12.75">
      <c r="A61" s="48" t="s">
        <v>97</v>
      </c>
      <c r="B61" s="48">
        <v>140</v>
      </c>
      <c r="C61" s="48">
        <f t="shared" si="8"/>
        <v>35</v>
      </c>
      <c r="D61" s="48" t="s">
        <v>45</v>
      </c>
      <c r="E61" s="50">
        <v>1614</v>
      </c>
      <c r="F61" s="50">
        <f t="shared" si="9"/>
        <v>90</v>
      </c>
      <c r="G61" s="48" t="s">
        <v>28</v>
      </c>
      <c r="H61" s="48">
        <v>1977</v>
      </c>
      <c r="I61" s="48">
        <f t="shared" si="10"/>
        <v>1</v>
      </c>
      <c r="J61" s="35" t="s">
        <v>26</v>
      </c>
      <c r="K61" s="50">
        <v>1972</v>
      </c>
      <c r="L61" s="50">
        <f t="shared" si="11"/>
        <v>0</v>
      </c>
    </row>
    <row r="62" spans="1:12" ht="12.75">
      <c r="A62" s="48" t="s">
        <v>95</v>
      </c>
      <c r="B62" s="48">
        <v>120</v>
      </c>
      <c r="C62" s="48">
        <f t="shared" si="8"/>
        <v>55</v>
      </c>
      <c r="D62" s="48" t="s">
        <v>86</v>
      </c>
      <c r="E62" s="50">
        <v>1863</v>
      </c>
      <c r="F62" s="50">
        <f t="shared" si="9"/>
        <v>159</v>
      </c>
      <c r="G62" s="48" t="s">
        <v>86</v>
      </c>
      <c r="H62" s="48">
        <v>1979</v>
      </c>
      <c r="I62" s="48">
        <f t="shared" si="10"/>
        <v>1</v>
      </c>
      <c r="J62" s="48" t="s">
        <v>40</v>
      </c>
      <c r="K62" s="50">
        <v>1970</v>
      </c>
      <c r="L62" s="50">
        <f t="shared" si="11"/>
        <v>2</v>
      </c>
    </row>
    <row r="63" spans="1:12" ht="12.75">
      <c r="A63" s="48" t="s">
        <v>27</v>
      </c>
      <c r="B63" s="48">
        <v>231</v>
      </c>
      <c r="C63" s="48">
        <f t="shared" si="8"/>
        <v>56</v>
      </c>
      <c r="D63" s="48" t="s">
        <v>97</v>
      </c>
      <c r="E63" s="50">
        <v>1315</v>
      </c>
      <c r="F63" s="50">
        <f t="shared" si="9"/>
        <v>389</v>
      </c>
      <c r="G63" s="48" t="s">
        <v>19</v>
      </c>
      <c r="H63" s="48">
        <v>1981</v>
      </c>
      <c r="I63" s="48">
        <f t="shared" si="10"/>
        <v>3</v>
      </c>
      <c r="J63" s="48" t="s">
        <v>27</v>
      </c>
      <c r="K63" s="50">
        <v>1968</v>
      </c>
      <c r="L63" s="50">
        <f t="shared" si="11"/>
        <v>4</v>
      </c>
    </row>
    <row r="64" spans="1:12" ht="12.75">
      <c r="A64" s="48" t="s">
        <v>29</v>
      </c>
      <c r="B64" s="48">
        <v>118</v>
      </c>
      <c r="C64" s="48">
        <f t="shared" si="8"/>
        <v>57</v>
      </c>
      <c r="D64" s="48" t="s">
        <v>27</v>
      </c>
      <c r="E64" s="50">
        <v>1247</v>
      </c>
      <c r="F64" s="50">
        <f t="shared" si="9"/>
        <v>457</v>
      </c>
      <c r="G64" s="35" t="s">
        <v>35</v>
      </c>
      <c r="H64" s="43">
        <v>1982</v>
      </c>
      <c r="I64" s="48">
        <f t="shared" si="10"/>
        <v>4</v>
      </c>
      <c r="J64" s="48" t="s">
        <v>29</v>
      </c>
      <c r="K64" s="50">
        <v>1976</v>
      </c>
      <c r="L64" s="50">
        <f t="shared" si="11"/>
        <v>4</v>
      </c>
    </row>
    <row r="65" spans="1:12" ht="12.75">
      <c r="A65" s="48" t="s">
        <v>45</v>
      </c>
      <c r="B65" s="48">
        <v>111</v>
      </c>
      <c r="C65" s="48">
        <f t="shared" si="8"/>
        <v>64</v>
      </c>
      <c r="D65" s="48" t="s">
        <v>95</v>
      </c>
      <c r="E65" s="50">
        <v>1225</v>
      </c>
      <c r="F65" s="50">
        <f t="shared" si="9"/>
        <v>479</v>
      </c>
      <c r="G65" s="48" t="s">
        <v>45</v>
      </c>
      <c r="H65" s="48">
        <v>1983</v>
      </c>
      <c r="I65" s="48">
        <f t="shared" si="10"/>
        <v>5</v>
      </c>
      <c r="J65" s="35" t="s">
        <v>35</v>
      </c>
      <c r="K65" s="50">
        <v>1976</v>
      </c>
      <c r="L65" s="50">
        <f t="shared" si="11"/>
        <v>4</v>
      </c>
    </row>
    <row r="66" spans="1:12" ht="12.75">
      <c r="A66" s="48" t="s">
        <v>28</v>
      </c>
      <c r="B66" s="48">
        <v>84</v>
      </c>
      <c r="C66" s="48">
        <f t="shared" si="8"/>
        <v>91</v>
      </c>
      <c r="D66" s="49" t="s">
        <v>84</v>
      </c>
      <c r="E66" s="50">
        <v>1156</v>
      </c>
      <c r="F66" s="50">
        <f t="shared" si="9"/>
        <v>548</v>
      </c>
      <c r="G66" s="51" t="s">
        <v>25</v>
      </c>
      <c r="H66" s="49">
        <v>1971</v>
      </c>
      <c r="I66" s="48">
        <f t="shared" si="10"/>
        <v>7</v>
      </c>
      <c r="J66" s="51" t="s">
        <v>25</v>
      </c>
      <c r="K66" s="50">
        <v>1967</v>
      </c>
      <c r="L66" s="50">
        <f t="shared" si="11"/>
        <v>5</v>
      </c>
    </row>
    <row r="67" spans="1:12" ht="12.75">
      <c r="A67" s="48" t="s">
        <v>61</v>
      </c>
      <c r="B67" s="48">
        <v>76</v>
      </c>
      <c r="C67" s="48">
        <f t="shared" si="8"/>
        <v>99</v>
      </c>
      <c r="D67" s="48" t="s">
        <v>61</v>
      </c>
      <c r="E67" s="50">
        <v>1068</v>
      </c>
      <c r="F67" s="50">
        <f t="shared" si="9"/>
        <v>636</v>
      </c>
      <c r="G67" s="48" t="s">
        <v>29</v>
      </c>
      <c r="H67" s="48">
        <v>1987</v>
      </c>
      <c r="I67" s="48">
        <f t="shared" si="10"/>
        <v>9</v>
      </c>
      <c r="J67" s="48" t="s">
        <v>45</v>
      </c>
      <c r="K67" s="50">
        <v>1978</v>
      </c>
      <c r="L67" s="50">
        <f t="shared" si="11"/>
        <v>6</v>
      </c>
    </row>
    <row r="68" spans="1:12" ht="12.75">
      <c r="A68" s="49" t="s">
        <v>84</v>
      </c>
      <c r="B68" s="49">
        <v>63</v>
      </c>
      <c r="C68" s="48">
        <f t="shared" si="8"/>
        <v>112</v>
      </c>
      <c r="D68" s="48" t="s">
        <v>40</v>
      </c>
      <c r="E68" s="50">
        <v>953</v>
      </c>
      <c r="F68" s="50">
        <f t="shared" si="9"/>
        <v>751</v>
      </c>
      <c r="G68" s="34" t="s">
        <v>57</v>
      </c>
      <c r="H68" s="43">
        <v>1969</v>
      </c>
      <c r="I68" s="48">
        <f t="shared" si="10"/>
        <v>9</v>
      </c>
      <c r="J68" s="34" t="s">
        <v>57</v>
      </c>
      <c r="K68" s="50">
        <v>1981</v>
      </c>
      <c r="L68" s="50">
        <f t="shared" si="11"/>
        <v>9</v>
      </c>
    </row>
    <row r="69" spans="1:12" ht="12.75">
      <c r="A69" s="50" t="s">
        <v>94</v>
      </c>
      <c r="B69" s="48">
        <v>63</v>
      </c>
      <c r="C69" s="48">
        <f t="shared" si="8"/>
        <v>112</v>
      </c>
      <c r="D69" s="48" t="s">
        <v>19</v>
      </c>
      <c r="E69" s="50">
        <v>893</v>
      </c>
      <c r="F69" s="50">
        <f t="shared" si="9"/>
        <v>811</v>
      </c>
      <c r="G69" s="35" t="s">
        <v>26</v>
      </c>
      <c r="H69" s="43">
        <v>1990</v>
      </c>
      <c r="I69" s="48">
        <f t="shared" si="10"/>
        <v>12</v>
      </c>
      <c r="J69" s="48" t="s">
        <v>19</v>
      </c>
      <c r="K69" s="50">
        <v>1987</v>
      </c>
      <c r="L69" s="50">
        <f t="shared" si="11"/>
        <v>15</v>
      </c>
    </row>
    <row r="70" spans="1:12" ht="12.75">
      <c r="A70" s="51" t="s">
        <v>25</v>
      </c>
      <c r="B70" s="49">
        <v>44</v>
      </c>
      <c r="C70" s="48">
        <f t="shared" si="8"/>
        <v>131</v>
      </c>
      <c r="D70" s="50" t="s">
        <v>96</v>
      </c>
      <c r="E70" s="50">
        <v>785</v>
      </c>
      <c r="F70" s="50">
        <f t="shared" si="9"/>
        <v>919</v>
      </c>
      <c r="G70" s="48" t="s">
        <v>97</v>
      </c>
      <c r="H70" s="48">
        <v>2005</v>
      </c>
      <c r="I70" s="48">
        <f t="shared" si="10"/>
        <v>27</v>
      </c>
      <c r="J70" s="48" t="s">
        <v>97</v>
      </c>
      <c r="K70" s="50">
        <v>1995</v>
      </c>
      <c r="L70" s="50">
        <f t="shared" si="11"/>
        <v>23</v>
      </c>
    </row>
    <row r="71" spans="1:12" ht="12.75">
      <c r="A71" s="50" t="s">
        <v>96</v>
      </c>
      <c r="B71" s="48">
        <v>15</v>
      </c>
      <c r="C71" s="48">
        <f t="shared" si="8"/>
        <v>160</v>
      </c>
      <c r="D71" s="50" t="s">
        <v>94</v>
      </c>
      <c r="E71" s="50">
        <v>672</v>
      </c>
      <c r="F71" s="50">
        <f t="shared" si="9"/>
        <v>1032</v>
      </c>
      <c r="G71" s="48"/>
      <c r="H71" s="48"/>
      <c r="I71" s="48"/>
      <c r="J71" s="50"/>
      <c r="K71" s="50"/>
      <c r="L71" s="50"/>
    </row>
    <row r="72" spans="1:12" ht="12.75">
      <c r="A72" s="48" t="s">
        <v>86</v>
      </c>
      <c r="B72" s="48">
        <v>353</v>
      </c>
      <c r="C72" s="48">
        <f t="shared" si="8"/>
        <v>178</v>
      </c>
      <c r="D72" s="51" t="s">
        <v>25</v>
      </c>
      <c r="E72" s="50">
        <v>3242</v>
      </c>
      <c r="F72" s="50">
        <f t="shared" si="9"/>
        <v>1538</v>
      </c>
      <c r="G72" s="48"/>
      <c r="H72" s="48"/>
      <c r="I72" s="48"/>
      <c r="J72" s="51"/>
      <c r="K72" s="50"/>
      <c r="L72" s="50"/>
    </row>
    <row r="73" spans="1:12" ht="12.75">
      <c r="A73" s="35"/>
      <c r="B73" s="43"/>
      <c r="C73" s="45"/>
      <c r="D73" s="35"/>
      <c r="E73" s="34"/>
      <c r="F73" s="34"/>
      <c r="G73" s="49"/>
      <c r="H73" s="49"/>
      <c r="I73" s="48"/>
      <c r="J73" s="35"/>
      <c r="K73" s="34"/>
      <c r="L73" s="34"/>
    </row>
    <row r="74" spans="1:12" ht="12.75">
      <c r="A74" s="34"/>
      <c r="B74" s="43"/>
      <c r="C74" s="45"/>
      <c r="D74" s="33"/>
      <c r="E74" s="33"/>
      <c r="F74" s="34"/>
      <c r="G74" s="50"/>
      <c r="H74" s="48"/>
      <c r="I74" s="48"/>
      <c r="J74" s="33"/>
      <c r="K74" s="33"/>
      <c r="L74" s="34"/>
    </row>
    <row r="75" spans="1:12" ht="12.75">
      <c r="A75" s="35"/>
      <c r="B75" s="43"/>
      <c r="C75" s="45"/>
      <c r="D75" s="34"/>
      <c r="E75" s="34"/>
      <c r="F75" s="34"/>
      <c r="G75" s="50"/>
      <c r="H75" s="48"/>
      <c r="I75" s="48"/>
      <c r="J75" s="34"/>
      <c r="K75" s="34"/>
      <c r="L75" s="34"/>
    </row>
    <row r="76" spans="1:12" ht="12.75">
      <c r="A76" s="35"/>
      <c r="B76" s="43"/>
      <c r="C76" s="35"/>
      <c r="D76" s="34"/>
      <c r="E76" s="33"/>
      <c r="F76" s="34"/>
      <c r="G76" s="35"/>
      <c r="H76" s="43"/>
      <c r="I76" s="35"/>
      <c r="J76" s="34"/>
      <c r="K76" s="33"/>
      <c r="L76" s="34"/>
    </row>
    <row r="77" spans="1:12" ht="12.75">
      <c r="A77" s="95" t="s">
        <v>20</v>
      </c>
      <c r="B77" s="96"/>
      <c r="C77" s="96"/>
      <c r="D77" s="96"/>
      <c r="E77" s="96"/>
      <c r="F77" s="97"/>
      <c r="G77" s="95" t="s">
        <v>20</v>
      </c>
      <c r="H77" s="96"/>
      <c r="I77" s="96"/>
      <c r="J77" s="96"/>
      <c r="K77" s="96"/>
      <c r="L77" s="97"/>
    </row>
    <row r="78" spans="1:12" ht="12.75">
      <c r="A78" s="75" t="s">
        <v>23</v>
      </c>
      <c r="B78" s="75"/>
      <c r="C78" s="75"/>
      <c r="D78" s="75" t="s">
        <v>24</v>
      </c>
      <c r="E78" s="75"/>
      <c r="F78" s="75"/>
      <c r="G78" s="75" t="s">
        <v>23</v>
      </c>
      <c r="H78" s="75"/>
      <c r="I78" s="75"/>
      <c r="J78" s="75" t="s">
        <v>24</v>
      </c>
      <c r="K78" s="75"/>
      <c r="L78" s="75"/>
    </row>
    <row r="79" spans="1:12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1:12" ht="12.75">
      <c r="A80" s="98" t="s">
        <v>98</v>
      </c>
      <c r="B80" s="75"/>
      <c r="C80" s="75"/>
      <c r="D80" s="99" t="s">
        <v>99</v>
      </c>
      <c r="E80" s="75"/>
      <c r="F80" s="75"/>
      <c r="G80" s="98" t="s">
        <v>105</v>
      </c>
      <c r="H80" s="75"/>
      <c r="I80" s="75"/>
      <c r="J80" s="99" t="s">
        <v>104</v>
      </c>
      <c r="K80" s="75"/>
      <c r="L80" s="75"/>
    </row>
    <row r="81" spans="1:12" ht="12.7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1:12" ht="12.75" customHeight="1">
      <c r="A82" s="80" t="s">
        <v>21</v>
      </c>
      <c r="B82" s="80"/>
      <c r="C82" s="80"/>
      <c r="D82" s="80"/>
      <c r="E82" s="80"/>
      <c r="F82" s="80"/>
      <c r="G82" s="80" t="s">
        <v>21</v>
      </c>
      <c r="H82" s="80"/>
      <c r="I82" s="80"/>
      <c r="J82" s="80"/>
      <c r="K82" s="80"/>
      <c r="L82" s="80"/>
    </row>
    <row r="83" spans="1:12" ht="12.75">
      <c r="A83" s="100">
        <v>43072</v>
      </c>
      <c r="B83" s="101"/>
      <c r="C83" s="101"/>
      <c r="D83" s="100">
        <v>43072</v>
      </c>
      <c r="E83" s="101"/>
      <c r="F83" s="101"/>
      <c r="G83" s="100">
        <v>43072</v>
      </c>
      <c r="H83" s="101"/>
      <c r="I83" s="101"/>
      <c r="J83" s="100">
        <v>43072</v>
      </c>
      <c r="K83" s="101"/>
      <c r="L83" s="101"/>
    </row>
    <row r="84" spans="1:12" ht="12.75">
      <c r="A84" s="101" t="s">
        <v>11</v>
      </c>
      <c r="B84" s="101"/>
      <c r="C84" s="101"/>
      <c r="D84" s="101" t="s">
        <v>12</v>
      </c>
      <c r="E84" s="101"/>
      <c r="F84" s="101"/>
      <c r="G84" s="101" t="s">
        <v>11</v>
      </c>
      <c r="H84" s="101"/>
      <c r="I84" s="101"/>
      <c r="J84" s="101" t="s">
        <v>12</v>
      </c>
      <c r="K84" s="101"/>
      <c r="L84" s="101"/>
    </row>
    <row r="85" spans="1:12" ht="12.75">
      <c r="A85" s="3" t="s">
        <v>1</v>
      </c>
      <c r="B85" s="3" t="s">
        <v>17</v>
      </c>
      <c r="C85" s="3" t="s">
        <v>18</v>
      </c>
      <c r="D85" s="3" t="s">
        <v>1</v>
      </c>
      <c r="E85" s="3" t="s">
        <v>17</v>
      </c>
      <c r="F85" s="3" t="s">
        <v>18</v>
      </c>
      <c r="G85" s="3" t="s">
        <v>1</v>
      </c>
      <c r="H85" s="3" t="s">
        <v>17</v>
      </c>
      <c r="I85" s="3" t="s">
        <v>18</v>
      </c>
      <c r="J85" s="3" t="s">
        <v>1</v>
      </c>
      <c r="K85" s="3" t="s">
        <v>17</v>
      </c>
      <c r="L85" s="3" t="s">
        <v>18</v>
      </c>
    </row>
    <row r="86" spans="1:12" ht="12.75">
      <c r="A86" s="35" t="s">
        <v>108</v>
      </c>
      <c r="B86" s="35">
        <v>1994</v>
      </c>
      <c r="C86" s="35">
        <f aca="true" t="shared" si="12" ref="C86:C97">ABS(1993-B86)</f>
        <v>1</v>
      </c>
      <c r="D86" s="52" t="s">
        <v>28</v>
      </c>
      <c r="E86" s="53">
        <v>9500</v>
      </c>
      <c r="F86" s="53">
        <f aca="true" t="shared" si="13" ref="F86:F97">ABS(7055-E86)</f>
        <v>2445</v>
      </c>
      <c r="G86" s="52" t="s">
        <v>26</v>
      </c>
      <c r="H86" s="57">
        <v>38</v>
      </c>
      <c r="I86" s="52">
        <f aca="true" t="shared" si="14" ref="I86:I100">ABS(39-H86)</f>
        <v>1</v>
      </c>
      <c r="J86" s="52" t="s">
        <v>25</v>
      </c>
      <c r="K86" s="53">
        <v>41</v>
      </c>
      <c r="L86" s="53">
        <f aca="true" t="shared" si="15" ref="L86:L100">ABS(38-K86)</f>
        <v>3</v>
      </c>
    </row>
    <row r="87" spans="1:12" ht="12.75">
      <c r="A87" s="52" t="s">
        <v>27</v>
      </c>
      <c r="B87" s="52">
        <v>1994</v>
      </c>
      <c r="C87" s="52">
        <f t="shared" si="12"/>
        <v>1</v>
      </c>
      <c r="D87" s="35" t="s">
        <v>107</v>
      </c>
      <c r="E87" s="34">
        <v>4000</v>
      </c>
      <c r="F87" s="34">
        <f t="shared" si="13"/>
        <v>3055</v>
      </c>
      <c r="G87" s="50" t="s">
        <v>64</v>
      </c>
      <c r="H87" s="48">
        <v>32</v>
      </c>
      <c r="I87" s="35">
        <f t="shared" si="14"/>
        <v>7</v>
      </c>
      <c r="J87" s="35" t="s">
        <v>29</v>
      </c>
      <c r="K87" s="34">
        <v>42</v>
      </c>
      <c r="L87" s="34">
        <f t="shared" si="15"/>
        <v>4</v>
      </c>
    </row>
    <row r="88" spans="1:12" ht="12.75" customHeight="1">
      <c r="A88" s="33" t="s">
        <v>111</v>
      </c>
      <c r="B88" s="44">
        <v>1992</v>
      </c>
      <c r="C88" s="35">
        <f t="shared" si="12"/>
        <v>1</v>
      </c>
      <c r="D88" s="35" t="s">
        <v>112</v>
      </c>
      <c r="E88" s="34">
        <v>3230</v>
      </c>
      <c r="F88" s="34">
        <f t="shared" si="13"/>
        <v>3825</v>
      </c>
      <c r="G88" s="35" t="s">
        <v>40</v>
      </c>
      <c r="H88" s="35">
        <v>28</v>
      </c>
      <c r="I88" s="35">
        <f t="shared" si="14"/>
        <v>11</v>
      </c>
      <c r="J88" s="35" t="s">
        <v>19</v>
      </c>
      <c r="K88" s="50">
        <v>45</v>
      </c>
      <c r="L88" s="34">
        <f t="shared" si="15"/>
        <v>7</v>
      </c>
    </row>
    <row r="89" spans="1:12" ht="12.75">
      <c r="A89" s="35" t="s">
        <v>26</v>
      </c>
      <c r="B89" s="43">
        <v>1994</v>
      </c>
      <c r="C89" s="35">
        <f t="shared" si="12"/>
        <v>1</v>
      </c>
      <c r="D89" s="34" t="s">
        <v>57</v>
      </c>
      <c r="E89" s="34">
        <v>1738</v>
      </c>
      <c r="F89" s="34">
        <f t="shared" si="13"/>
        <v>5317</v>
      </c>
      <c r="G89" s="34" t="s">
        <v>57</v>
      </c>
      <c r="H89" s="43">
        <v>62</v>
      </c>
      <c r="I89" s="35">
        <f t="shared" si="14"/>
        <v>23</v>
      </c>
      <c r="J89" s="35" t="s">
        <v>26</v>
      </c>
      <c r="K89" s="34">
        <v>18</v>
      </c>
      <c r="L89" s="34">
        <f t="shared" si="15"/>
        <v>20</v>
      </c>
    </row>
    <row r="90" spans="1:12" ht="12.75">
      <c r="A90" s="35" t="s">
        <v>110</v>
      </c>
      <c r="B90" s="35">
        <v>1998</v>
      </c>
      <c r="C90" s="35">
        <f t="shared" si="12"/>
        <v>5</v>
      </c>
      <c r="D90" s="35" t="s">
        <v>27</v>
      </c>
      <c r="E90" s="34">
        <v>1723</v>
      </c>
      <c r="F90" s="34">
        <f t="shared" si="13"/>
        <v>5332</v>
      </c>
      <c r="G90" s="35" t="s">
        <v>25</v>
      </c>
      <c r="H90" s="35">
        <v>10</v>
      </c>
      <c r="I90" s="35">
        <f t="shared" si="14"/>
        <v>29</v>
      </c>
      <c r="J90" s="34" t="s">
        <v>57</v>
      </c>
      <c r="K90" s="34">
        <v>15</v>
      </c>
      <c r="L90" s="34">
        <f t="shared" si="15"/>
        <v>23</v>
      </c>
    </row>
    <row r="91" spans="1:12" ht="12.75">
      <c r="A91" s="35" t="s">
        <v>112</v>
      </c>
      <c r="B91" s="35">
        <v>2000</v>
      </c>
      <c r="C91" s="35">
        <f t="shared" si="12"/>
        <v>7</v>
      </c>
      <c r="D91" s="35" t="s">
        <v>25</v>
      </c>
      <c r="E91" s="34">
        <v>1243</v>
      </c>
      <c r="F91" s="34">
        <f t="shared" si="13"/>
        <v>5812</v>
      </c>
      <c r="G91" s="35" t="s">
        <v>27</v>
      </c>
      <c r="H91" s="35">
        <v>7</v>
      </c>
      <c r="I91" s="35">
        <f t="shared" si="14"/>
        <v>32</v>
      </c>
      <c r="J91" s="48" t="s">
        <v>84</v>
      </c>
      <c r="K91" s="34">
        <v>15</v>
      </c>
      <c r="L91" s="34">
        <f t="shared" si="15"/>
        <v>23</v>
      </c>
    </row>
    <row r="92" spans="1:12" ht="12.75">
      <c r="A92" s="35" t="s">
        <v>28</v>
      </c>
      <c r="B92" s="35">
        <v>2005</v>
      </c>
      <c r="C92" s="35">
        <f t="shared" si="12"/>
        <v>12</v>
      </c>
      <c r="D92" s="35" t="s">
        <v>110</v>
      </c>
      <c r="E92" s="34">
        <v>900</v>
      </c>
      <c r="F92" s="34">
        <f t="shared" si="13"/>
        <v>6155</v>
      </c>
      <c r="G92" s="34" t="s">
        <v>93</v>
      </c>
      <c r="H92" s="35">
        <v>5</v>
      </c>
      <c r="I92" s="35">
        <f t="shared" si="14"/>
        <v>34</v>
      </c>
      <c r="J92" s="48" t="s">
        <v>121</v>
      </c>
      <c r="K92" s="34">
        <v>13</v>
      </c>
      <c r="L92" s="34">
        <f t="shared" si="15"/>
        <v>25</v>
      </c>
    </row>
    <row r="93" spans="1:12" ht="12.75">
      <c r="A93" s="35" t="s">
        <v>109</v>
      </c>
      <c r="B93" s="35">
        <v>2007</v>
      </c>
      <c r="C93" s="35">
        <f t="shared" si="12"/>
        <v>14</v>
      </c>
      <c r="D93" s="35" t="s">
        <v>108</v>
      </c>
      <c r="E93" s="34">
        <v>401</v>
      </c>
      <c r="F93" s="34">
        <f t="shared" si="13"/>
        <v>6654</v>
      </c>
      <c r="G93" s="35" t="s">
        <v>28</v>
      </c>
      <c r="H93" s="35">
        <v>4</v>
      </c>
      <c r="I93" s="35">
        <f t="shared" si="14"/>
        <v>35</v>
      </c>
      <c r="J93" s="35" t="s">
        <v>40</v>
      </c>
      <c r="K93" s="34">
        <v>12</v>
      </c>
      <c r="L93" s="34">
        <f t="shared" si="15"/>
        <v>26</v>
      </c>
    </row>
    <row r="94" spans="1:12" ht="12.75">
      <c r="A94" s="34" t="s">
        <v>57</v>
      </c>
      <c r="B94" s="43">
        <v>1979</v>
      </c>
      <c r="C94" s="35">
        <f t="shared" si="12"/>
        <v>14</v>
      </c>
      <c r="D94" s="35" t="s">
        <v>29</v>
      </c>
      <c r="E94" s="34">
        <v>400</v>
      </c>
      <c r="F94" s="34">
        <f t="shared" si="13"/>
        <v>6655</v>
      </c>
      <c r="G94" s="35" t="s">
        <v>124</v>
      </c>
      <c r="H94" s="43">
        <v>4</v>
      </c>
      <c r="I94" s="35">
        <f t="shared" si="14"/>
        <v>35</v>
      </c>
      <c r="J94" s="35" t="s">
        <v>124</v>
      </c>
      <c r="K94" s="34">
        <v>11</v>
      </c>
      <c r="L94" s="34">
        <f t="shared" si="15"/>
        <v>27</v>
      </c>
    </row>
    <row r="95" spans="1:12" ht="12.75">
      <c r="A95" s="35" t="s">
        <v>29</v>
      </c>
      <c r="B95" s="35">
        <v>1975</v>
      </c>
      <c r="C95" s="35">
        <f t="shared" si="12"/>
        <v>18</v>
      </c>
      <c r="D95" s="35" t="s">
        <v>26</v>
      </c>
      <c r="E95" s="34">
        <v>160</v>
      </c>
      <c r="F95" s="34">
        <f t="shared" si="13"/>
        <v>6895</v>
      </c>
      <c r="G95" s="48" t="s">
        <v>121</v>
      </c>
      <c r="H95" s="48">
        <v>3</v>
      </c>
      <c r="I95" s="35">
        <f t="shared" si="14"/>
        <v>36</v>
      </c>
      <c r="J95" s="48" t="s">
        <v>122</v>
      </c>
      <c r="K95" s="50">
        <v>11</v>
      </c>
      <c r="L95" s="34">
        <f t="shared" si="15"/>
        <v>27</v>
      </c>
    </row>
    <row r="96" spans="1:12" ht="12.75">
      <c r="A96" s="35" t="s">
        <v>107</v>
      </c>
      <c r="B96" s="43">
        <v>2012</v>
      </c>
      <c r="C96" s="35">
        <f t="shared" si="12"/>
        <v>19</v>
      </c>
      <c r="D96" s="35" t="s">
        <v>109</v>
      </c>
      <c r="E96" s="34">
        <v>0</v>
      </c>
      <c r="F96" s="34">
        <f t="shared" si="13"/>
        <v>7055</v>
      </c>
      <c r="G96" s="35" t="s">
        <v>29</v>
      </c>
      <c r="H96" s="35">
        <v>78</v>
      </c>
      <c r="I96" s="35">
        <f t="shared" si="14"/>
        <v>39</v>
      </c>
      <c r="J96" s="50" t="s">
        <v>64</v>
      </c>
      <c r="K96" s="34">
        <v>9</v>
      </c>
      <c r="L96" s="34">
        <f t="shared" si="15"/>
        <v>29</v>
      </c>
    </row>
    <row r="97" spans="1:12" ht="12.75">
      <c r="A97" s="35" t="s">
        <v>25</v>
      </c>
      <c r="B97" s="35">
        <v>1955</v>
      </c>
      <c r="C97" s="35">
        <f t="shared" si="12"/>
        <v>38</v>
      </c>
      <c r="D97" s="33" t="s">
        <v>111</v>
      </c>
      <c r="E97" s="34">
        <v>400000</v>
      </c>
      <c r="F97" s="34">
        <f t="shared" si="13"/>
        <v>392945</v>
      </c>
      <c r="G97" s="48" t="s">
        <v>84</v>
      </c>
      <c r="H97" s="48">
        <v>125</v>
      </c>
      <c r="I97" s="35">
        <f t="shared" si="14"/>
        <v>86</v>
      </c>
      <c r="J97" s="35" t="s">
        <v>27</v>
      </c>
      <c r="K97" s="34">
        <v>8</v>
      </c>
      <c r="L97" s="34">
        <f t="shared" si="15"/>
        <v>30</v>
      </c>
    </row>
    <row r="98" spans="1:12" ht="12.75">
      <c r="A98" s="48"/>
      <c r="B98" s="48"/>
      <c r="C98" s="48"/>
      <c r="D98" s="50"/>
      <c r="E98" s="50"/>
      <c r="F98" s="50"/>
      <c r="G98" s="48" t="s">
        <v>122</v>
      </c>
      <c r="H98" s="48">
        <v>140</v>
      </c>
      <c r="I98" s="35">
        <f t="shared" si="14"/>
        <v>101</v>
      </c>
      <c r="J98" s="35" t="s">
        <v>28</v>
      </c>
      <c r="K98" s="34">
        <v>7</v>
      </c>
      <c r="L98" s="34">
        <f t="shared" si="15"/>
        <v>31</v>
      </c>
    </row>
    <row r="99" spans="1:12" ht="12.75">
      <c r="A99" s="48"/>
      <c r="B99" s="48"/>
      <c r="C99" s="48"/>
      <c r="D99" s="51"/>
      <c r="E99" s="50"/>
      <c r="F99" s="50"/>
      <c r="G99" s="35" t="s">
        <v>19</v>
      </c>
      <c r="H99" s="43">
        <v>150</v>
      </c>
      <c r="I99" s="35">
        <f t="shared" si="14"/>
        <v>111</v>
      </c>
      <c r="J99" s="50" t="s">
        <v>123</v>
      </c>
      <c r="K99" s="34">
        <v>5</v>
      </c>
      <c r="L99" s="34">
        <f t="shared" si="15"/>
        <v>33</v>
      </c>
    </row>
    <row r="100" spans="1:12" ht="12.75">
      <c r="A100" s="49"/>
      <c r="B100" s="49"/>
      <c r="C100" s="48"/>
      <c r="D100" s="35"/>
      <c r="E100" s="34"/>
      <c r="F100" s="34"/>
      <c r="G100" s="50" t="s">
        <v>123</v>
      </c>
      <c r="H100" s="48">
        <v>250</v>
      </c>
      <c r="I100" s="35">
        <f t="shared" si="14"/>
        <v>211</v>
      </c>
      <c r="J100" s="34" t="s">
        <v>93</v>
      </c>
      <c r="K100" s="34">
        <v>0</v>
      </c>
      <c r="L100" s="34">
        <f t="shared" si="15"/>
        <v>38</v>
      </c>
    </row>
    <row r="101" spans="1:12" ht="12.75">
      <c r="A101" s="50"/>
      <c r="B101" s="48"/>
      <c r="C101" s="48"/>
      <c r="D101" s="33"/>
      <c r="E101" s="33"/>
      <c r="F101" s="34"/>
      <c r="G101" s="35"/>
      <c r="H101" s="35"/>
      <c r="I101" s="35"/>
      <c r="J101" s="34"/>
      <c r="K101" s="34"/>
      <c r="L101" s="34"/>
    </row>
    <row r="102" spans="1:12" ht="12.75">
      <c r="A102" s="50"/>
      <c r="B102" s="48"/>
      <c r="C102" s="48"/>
      <c r="D102" s="34"/>
      <c r="E102" s="34"/>
      <c r="F102" s="34"/>
      <c r="G102" s="35"/>
      <c r="H102" s="35"/>
      <c r="I102" s="35"/>
      <c r="J102" s="34"/>
      <c r="K102" s="34"/>
      <c r="L102" s="34"/>
    </row>
    <row r="103" spans="1:12" ht="12.75">
      <c r="A103" s="35"/>
      <c r="B103" s="43"/>
      <c r="C103" s="35"/>
      <c r="D103" s="34"/>
      <c r="E103" s="33"/>
      <c r="F103" s="34"/>
      <c r="G103" s="35"/>
      <c r="H103" s="35"/>
      <c r="I103" s="35"/>
      <c r="J103" s="34"/>
      <c r="K103" s="33"/>
      <c r="L103" s="34"/>
    </row>
    <row r="104" spans="1:12" ht="12.75">
      <c r="A104" s="95" t="s">
        <v>20</v>
      </c>
      <c r="B104" s="96"/>
      <c r="C104" s="96"/>
      <c r="D104" s="96"/>
      <c r="E104" s="96"/>
      <c r="F104" s="97"/>
      <c r="G104" s="95" t="s">
        <v>20</v>
      </c>
      <c r="H104" s="96"/>
      <c r="I104" s="96"/>
      <c r="J104" s="96"/>
      <c r="K104" s="96"/>
      <c r="L104" s="97"/>
    </row>
    <row r="105" spans="1:12" ht="12.75">
      <c r="A105" s="75" t="s">
        <v>23</v>
      </c>
      <c r="B105" s="75"/>
      <c r="C105" s="75"/>
      <c r="D105" s="75" t="s">
        <v>24</v>
      </c>
      <c r="E105" s="75"/>
      <c r="F105" s="75"/>
      <c r="G105" s="75" t="s">
        <v>23</v>
      </c>
      <c r="H105" s="75"/>
      <c r="I105" s="75"/>
      <c r="J105" s="75" t="s">
        <v>24</v>
      </c>
      <c r="K105" s="75"/>
      <c r="L105" s="75"/>
    </row>
    <row r="106" spans="1:12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ht="12.75">
      <c r="A107" s="98" t="s">
        <v>114</v>
      </c>
      <c r="B107" s="75"/>
      <c r="C107" s="75"/>
      <c r="D107" s="99" t="s">
        <v>113</v>
      </c>
      <c r="E107" s="75"/>
      <c r="F107" s="75"/>
      <c r="G107" s="98" t="s">
        <v>125</v>
      </c>
      <c r="H107" s="75"/>
      <c r="I107" s="75"/>
      <c r="J107" s="99" t="s">
        <v>126</v>
      </c>
      <c r="K107" s="75"/>
      <c r="L107" s="75"/>
    </row>
    <row r="108" spans="1:12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22" ht="12.75" customHeight="1"/>
  </sheetData>
  <mergeCells count="80"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G77:L77"/>
    <mergeCell ref="G78:I79"/>
    <mergeCell ref="J78:L79"/>
    <mergeCell ref="G80:I81"/>
    <mergeCell ref="J80:L81"/>
    <mergeCell ref="G55:L55"/>
    <mergeCell ref="G56:I56"/>
    <mergeCell ref="J56:L56"/>
    <mergeCell ref="G57:I57"/>
    <mergeCell ref="J57:L57"/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  <mergeCell ref="G28:L28"/>
    <mergeCell ref="G29:I29"/>
    <mergeCell ref="J29:L29"/>
    <mergeCell ref="G30:I30"/>
    <mergeCell ref="J30:L30"/>
    <mergeCell ref="G50:L50"/>
    <mergeCell ref="G51:I52"/>
    <mergeCell ref="J51:L52"/>
    <mergeCell ref="G53:I54"/>
    <mergeCell ref="J53:L54"/>
    <mergeCell ref="A55:F55"/>
    <mergeCell ref="A56:C56"/>
    <mergeCell ref="D56:F56"/>
    <mergeCell ref="A57:C57"/>
    <mergeCell ref="D57:F57"/>
    <mergeCell ref="A77:F77"/>
    <mergeCell ref="A78:C79"/>
    <mergeCell ref="D78:F79"/>
    <mergeCell ref="A80:C81"/>
    <mergeCell ref="D80:F81"/>
    <mergeCell ref="G82:L82"/>
    <mergeCell ref="G83:I83"/>
    <mergeCell ref="J83:L83"/>
    <mergeCell ref="G84:I84"/>
    <mergeCell ref="J84:L84"/>
    <mergeCell ref="G104:L104"/>
    <mergeCell ref="G105:I106"/>
    <mergeCell ref="J105:L106"/>
    <mergeCell ref="G107:I108"/>
    <mergeCell ref="J107:L10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2017-12-21T22:51:06Z</dcterms:modified>
  <cp:category/>
  <cp:version/>
  <cp:contentType/>
  <cp:contentStatus/>
</cp:coreProperties>
</file>