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<sst xmlns="http://schemas.openxmlformats.org/spreadsheetml/2006/main" count="497" uniqueCount="118">
  <si>
    <t>League Position</t>
  </si>
  <si>
    <t>Team Name</t>
  </si>
  <si>
    <t>Date Of Quiz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</si>
  <si>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</si>
  <si>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</si>
  <si>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</si>
  <si>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</si>
  <si>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</si>
  <si>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</si>
  <si>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</si>
  <si>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</si>
  <si>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</si>
  <si>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</si>
  <si>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</si>
  <si>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</si>
  <si>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</si>
  <si>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</si>
  <si>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</si>
  <si>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</si>
  <si>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</si>
  <si>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</si>
  <si>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The Forge Inn - Glenfield - Sunday Night League Cup</t>
  </si>
  <si>
    <t>Wipe out High</t>
  </si>
  <si>
    <t>Wipe Out Low</t>
  </si>
  <si>
    <t>IZZY WIZZY</t>
  </si>
  <si>
    <t>MUSIC INTROS</t>
  </si>
  <si>
    <t>GENERAL KNOWLEDGE</t>
  </si>
  <si>
    <t xml:space="preserve">IN THE CORNER 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</si>
  <si>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</si>
  <si>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</si>
  <si>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</si>
  <si>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</si>
  <si>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</si>
  <si>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</si>
  <si>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</si>
  <si>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>UNIVERSALLY CHALLANGED</t>
  </si>
  <si>
    <t xml:space="preserve">F&amp;D  -  S&amp;L - T&amp;F </t>
  </si>
  <si>
    <t>S&amp;N - H&amp;G - A&amp;L</t>
  </si>
  <si>
    <t>SPAGHETEE</t>
  </si>
  <si>
    <t>PUSH HIM DOWN THE STAIRS</t>
  </si>
  <si>
    <t>GBRS</t>
  </si>
  <si>
    <t>NOT A CHANCE IN HELL</t>
  </si>
  <si>
    <t>CHARLIES ANGELS</t>
  </si>
  <si>
    <t>CHALFONTS</t>
  </si>
  <si>
    <t>BARDO TWO TIMES</t>
  </si>
  <si>
    <t>THE REVELLERS</t>
  </si>
  <si>
    <t>DANCING QUEEN</t>
  </si>
  <si>
    <t>SUNS OUT PLUMBS OUT</t>
  </si>
  <si>
    <t>LETS GET QUIZACLE</t>
  </si>
  <si>
    <t>MAY THE FORGE BE WITH YOU</t>
  </si>
  <si>
    <t>BLACK HORSE BACK IN THE DSADDLE</t>
  </si>
  <si>
    <t>MAY DAY MAY DAY</t>
  </si>
  <si>
    <t>GB6</t>
  </si>
  <si>
    <t>PUSH HIM DONE THE STAIRS = 4</t>
  </si>
  <si>
    <t>CHALFONTS = 12</t>
  </si>
  <si>
    <t>ANAGRAMS</t>
  </si>
  <si>
    <t>NBTE</t>
  </si>
  <si>
    <t>THREE AMIGOS</t>
  </si>
  <si>
    <t>NOROLK N CHANCE</t>
  </si>
  <si>
    <t>MORTAL WOMBATS</t>
  </si>
  <si>
    <t>MBTE 13</t>
  </si>
  <si>
    <t>UNIVERSALLLY CHALLANGED 1</t>
  </si>
  <si>
    <t>NORFOLK N CHANCE</t>
  </si>
  <si>
    <t>IN THE CORNER</t>
  </si>
  <si>
    <t>TOP 5'S</t>
  </si>
  <si>
    <t>The Forge Inn - Glenfield - Sunday Night Quiz League #47</t>
  </si>
  <si>
    <t>THE GIN KINGS</t>
  </si>
  <si>
    <t>LATE</t>
  </si>
  <si>
    <t>NO HOPERS</t>
  </si>
  <si>
    <t>BIRTHDAY GIRL</t>
  </si>
  <si>
    <t>SPAGHETTE</t>
  </si>
  <si>
    <t>THE CADS</t>
  </si>
  <si>
    <t>COMING UP THE REAR</t>
  </si>
  <si>
    <t>COMING UP TH REAR</t>
  </si>
  <si>
    <t>PLUMBS OUT &amp; THREE AMIGOS &amp; NORFOLK N CHANCE 12</t>
  </si>
  <si>
    <t>CHARLIES ANGELS 4</t>
  </si>
  <si>
    <t>CADS</t>
  </si>
  <si>
    <t>MISSING LETTERS</t>
  </si>
  <si>
    <t>JB2</t>
  </si>
  <si>
    <t>HOOF HEARTED</t>
  </si>
  <si>
    <t>ADORE US</t>
  </si>
  <si>
    <t>SINISTER SIX</t>
  </si>
  <si>
    <t>QUIZ TEAM AGUILERA</t>
  </si>
  <si>
    <t>LET GET QUIZICAL</t>
  </si>
  <si>
    <t>LETS GET QUIZICAL 5</t>
  </si>
  <si>
    <t>IN THE CORNER 13</t>
  </si>
  <si>
    <t>QUIZTEAM AGUERLERA</t>
  </si>
  <si>
    <t>GHOOF HEARTED</t>
  </si>
  <si>
    <t>LETS GET QUIZICAL</t>
  </si>
  <si>
    <t>DINGBATS</t>
  </si>
  <si>
    <t>NO NAME</t>
  </si>
  <si>
    <t>BOX TROLLS</t>
  </si>
  <si>
    <t>THERES NO I IN TEAM BUT THERE IS IN WIN</t>
  </si>
  <si>
    <t>BRUCE JENNER</t>
  </si>
  <si>
    <t>QUIZOSAURUS REX</t>
  </si>
  <si>
    <t>BOX TROLLS (2)</t>
  </si>
  <si>
    <t>THREE AMIGOS (11)</t>
  </si>
  <si>
    <t>QUIZASAURUS REX</t>
  </si>
  <si>
    <t>BRATZ</t>
  </si>
  <si>
    <t>JAMES R R PHOSTROGEN</t>
  </si>
  <si>
    <t>THE FIRST TIMERS</t>
  </si>
  <si>
    <t>WE THOUGHT IT WAS SPEED DATING</t>
  </si>
  <si>
    <t>CHALFONTS 15</t>
  </si>
  <si>
    <t>FIRST TIMERS 4</t>
  </si>
  <si>
    <t>FIRST TIMERS</t>
  </si>
  <si>
    <t>JAMES RR PHOSTROGEN</t>
  </si>
  <si>
    <t>FAMOUS FACES</t>
  </si>
  <si>
    <t>DILTOIDS</t>
  </si>
  <si>
    <t>THE REVEKLLERS</t>
  </si>
  <si>
    <t>CLUELESS</t>
  </si>
  <si>
    <t>HEAD WETTERS</t>
  </si>
  <si>
    <t>MORTAL WOMBATS (2)</t>
  </si>
  <si>
    <t>Chalfonts 12</t>
  </si>
  <si>
    <t>MORTAL WOMBAT</t>
  </si>
  <si>
    <t>Week Number: #7</t>
  </si>
  <si>
    <t>WAHH</t>
  </si>
  <si>
    <r>
      <t>SUND OUT</t>
    </r>
    <r>
      <rPr>
        <b/>
        <sz val="10"/>
        <color indexed="8"/>
        <rFont val="Arial"/>
        <family val="2"/>
      </rPr>
      <t>/IZZY WIZZY</t>
    </r>
    <r>
      <rPr>
        <b/>
        <sz val="10"/>
        <color indexed="10"/>
        <rFont val="Arial"/>
        <family val="2"/>
      </rPr>
      <t>/UNIVERSALLY CHALLANGED/NO HOPERS (7)</t>
    </r>
  </si>
  <si>
    <t>THE CHALFONTS (12)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</si>
</sst>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172" fontId="6" fillId="0" borderId="1" xfId="0" applyNumberFormat="1" applyFont="1" applyBorder="1" applyAlignment="1">
      <alignment horizontal="center"/>
    </xf>
    <xf numFmtId="16" fontId="6" fillId="0" borderId="1" xfId="0" applyNumberFormat="1" applyFont="1" applyBorder="1" applyAlignment="1">
      <alignment horizontal="center" vertical="center"/>
    </xf>
    <xf numFmtId="172" fontId="6" fillId="0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10" fillId="0" borderId="1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1" xfId="0" applyFont="1" applyFill="1" applyBorder="1" applyAlignment="1">
      <alignment horizontal="left"/>
    </xf>
    <xf numFmtId="0" fontId="12" fillId="0" borderId="1" xfId="0" applyFont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textRotation="180"/>
    </xf>
    <xf numFmtId="0" fontId="7" fillId="3" borderId="6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16" fontId="8" fillId="0" borderId="12" xfId="0" applyNumberFormat="1" applyFont="1" applyBorder="1" applyAlignment="1">
      <alignment horizontal="center" vertical="center"/>
    </xf>
    <xf numFmtId="16" fontId="8" fillId="0" borderId="2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tabSelected="1" zoomScale="85" zoomScaleNormal="85" workbookViewId="0" topLeftCell="A27">
      <selection activeCell="C17" sqref="C17:C36"/>
    </sheetView>
  </sheetViews>
  <sheetFormatPr defaultColWidth="9.140625" defaultRowHeight="12.75"/>
  <cols>
    <col min="1" max="1" width="9.140625" style="1" customWidth="1"/>
    <col min="2" max="2" width="37.7109375" style="1" bestFit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5.00390625" style="7" bestFit="1" customWidth="1"/>
  </cols>
  <sheetData>
    <row r="1" spans="1:14" ht="12.75">
      <c r="A1" s="60" t="s">
        <v>65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</row>
    <row r="2" spans="1:14" ht="12.75">
      <c r="A2" s="63" t="s">
        <v>9</v>
      </c>
      <c r="B2" s="64"/>
      <c r="C2" s="64"/>
      <c r="D2" s="64"/>
      <c r="E2" s="64"/>
      <c r="F2" s="64"/>
      <c r="G2" s="64"/>
      <c r="H2" s="65">
        <v>8</v>
      </c>
      <c r="I2" s="65"/>
      <c r="J2" s="65"/>
      <c r="K2" s="65"/>
      <c r="L2" s="65"/>
      <c r="M2" s="66"/>
      <c r="N2" s="21"/>
    </row>
    <row r="3" spans="1:14" ht="12.75" customHeight="1">
      <c r="A3" s="67" t="s">
        <v>0</v>
      </c>
      <c r="B3" s="55" t="s">
        <v>1</v>
      </c>
      <c r="C3" s="40"/>
      <c r="D3" s="57" t="s">
        <v>16</v>
      </c>
      <c r="E3" s="57"/>
      <c r="F3" s="57"/>
      <c r="G3" s="57"/>
      <c r="H3" s="57"/>
      <c r="I3" s="57"/>
      <c r="J3" s="57"/>
      <c r="K3" s="57"/>
      <c r="L3" s="57"/>
      <c r="M3" s="67" t="s">
        <v>3</v>
      </c>
      <c r="N3" s="41" t="s">
        <v>7</v>
      </c>
    </row>
    <row r="4" spans="1:14" ht="12.75">
      <c r="A4" s="68"/>
      <c r="B4" s="56"/>
      <c r="C4" s="23" t="s">
        <v>28</v>
      </c>
      <c r="D4" s="42">
        <v>43226</v>
      </c>
      <c r="E4" s="42">
        <f aca="true" t="shared" si="0" ref="E4:K4">D4+7</f>
        <v>43233</v>
      </c>
      <c r="F4" s="42">
        <f t="shared" si="0"/>
        <v>43240</v>
      </c>
      <c r="G4" s="42">
        <f t="shared" si="0"/>
        <v>43247</v>
      </c>
      <c r="H4" s="42">
        <f t="shared" si="0"/>
        <v>43254</v>
      </c>
      <c r="I4" s="42">
        <f t="shared" si="0"/>
        <v>43261</v>
      </c>
      <c r="J4" s="42">
        <f t="shared" si="0"/>
        <v>43268</v>
      </c>
      <c r="K4" s="42">
        <f t="shared" si="0"/>
        <v>43275</v>
      </c>
      <c r="L4" s="42"/>
      <c r="M4" s="68"/>
      <c r="N4" s="41" t="s">
        <v>8</v>
      </c>
    </row>
    <row r="5" spans="1:14" s="28" customFormat="1" ht="12.75" customHeight="1">
      <c r="A5" s="27">
        <v>1</v>
      </c>
      <c r="B5" s="30" t="s">
        <v>47</v>
      </c>
      <c r="C5" s="30">
        <f>COUNTIF(D5:K5,"&lt;&gt;")</f>
        <v>8</v>
      </c>
      <c r="D5" s="27">
        <v>59</v>
      </c>
      <c r="E5" s="27">
        <v>56</v>
      </c>
      <c r="F5" s="27">
        <v>58</v>
      </c>
      <c r="G5" s="27">
        <v>54</v>
      </c>
      <c r="H5" s="27">
        <v>53.5</v>
      </c>
      <c r="I5" s="27">
        <v>62</v>
      </c>
      <c r="J5" s="27">
        <v>58.5</v>
      </c>
      <c r="K5" s="27">
        <v>51</v>
      </c>
      <c r="L5" s="27"/>
      <c r="M5" s="27">
        <f>SUM(D5:L5)</f>
        <v>452</v>
      </c>
      <c r="N5" s="43">
        <f>M5/C5</f>
        <v>56.5</v>
      </c>
    </row>
    <row r="6" spans="1:14" s="28" customFormat="1" ht="12.75">
      <c r="A6" s="27">
        <f aca="true" t="shared" si="1" ref="A6:A49">A5+1</f>
        <v>2</v>
      </c>
      <c r="B6" s="30" t="s">
        <v>27</v>
      </c>
      <c r="C6" s="30">
        <f>COUNTIF(D6:K6,"&lt;&gt;")</f>
        <v>8</v>
      </c>
      <c r="D6" s="27">
        <v>55.5</v>
      </c>
      <c r="E6" s="27">
        <v>51.5</v>
      </c>
      <c r="F6" s="27">
        <v>53</v>
      </c>
      <c r="G6" s="27">
        <v>59</v>
      </c>
      <c r="H6" s="27">
        <v>58</v>
      </c>
      <c r="I6" s="27">
        <v>51</v>
      </c>
      <c r="J6" s="27">
        <v>56.5</v>
      </c>
      <c r="K6" s="27">
        <v>58.5</v>
      </c>
      <c r="L6" s="27"/>
      <c r="M6" s="27">
        <f>SUM(D6:L6)</f>
        <v>443</v>
      </c>
      <c r="N6" s="43">
        <f aca="true" t="shared" si="2" ref="N6:N17">M6/C6</f>
        <v>55.375</v>
      </c>
    </row>
    <row r="7" spans="1:14" s="28" customFormat="1" ht="12.75">
      <c r="A7" s="27">
        <f t="shared" si="1"/>
        <v>3</v>
      </c>
      <c r="B7" s="30" t="s">
        <v>43</v>
      </c>
      <c r="C7" s="30">
        <f>COUNTIF(D7:K7,"&lt;&gt;")</f>
        <v>8</v>
      </c>
      <c r="D7" s="27">
        <v>61</v>
      </c>
      <c r="E7" s="27">
        <v>49</v>
      </c>
      <c r="F7" s="27">
        <v>57</v>
      </c>
      <c r="G7" s="27">
        <v>43</v>
      </c>
      <c r="H7" s="27">
        <v>56.5</v>
      </c>
      <c r="I7" s="27">
        <v>55.5</v>
      </c>
      <c r="J7" s="27">
        <v>58.5</v>
      </c>
      <c r="K7" s="27">
        <v>52.5</v>
      </c>
      <c r="L7" s="27"/>
      <c r="M7" s="27">
        <f>SUM(D7:L7)</f>
        <v>433</v>
      </c>
      <c r="N7" s="43">
        <f t="shared" si="2"/>
        <v>54.125</v>
      </c>
    </row>
    <row r="8" spans="1:14" s="28" customFormat="1" ht="12" customHeight="1">
      <c r="A8" s="27">
        <f t="shared" si="1"/>
        <v>4</v>
      </c>
      <c r="B8" s="30" t="s">
        <v>24</v>
      </c>
      <c r="C8" s="30">
        <f>COUNTIF(D8:K8,"&lt;&gt;")</f>
        <v>8</v>
      </c>
      <c r="D8" s="27">
        <v>42.5</v>
      </c>
      <c r="E8" s="27">
        <v>48</v>
      </c>
      <c r="F8" s="27">
        <v>54.5</v>
      </c>
      <c r="G8" s="27">
        <v>50.5</v>
      </c>
      <c r="H8" s="27">
        <v>42</v>
      </c>
      <c r="I8" s="27">
        <v>49.5</v>
      </c>
      <c r="J8" s="27">
        <v>48.5</v>
      </c>
      <c r="K8" s="27">
        <v>47</v>
      </c>
      <c r="L8" s="27"/>
      <c r="M8" s="27">
        <f>SUM(D8:L8)</f>
        <v>382.5</v>
      </c>
      <c r="N8" s="43">
        <f t="shared" si="2"/>
        <v>47.8125</v>
      </c>
    </row>
    <row r="9" spans="1:14" s="28" customFormat="1" ht="12.75">
      <c r="A9" s="27">
        <f t="shared" si="1"/>
        <v>5</v>
      </c>
      <c r="B9" s="30" t="s">
        <v>56</v>
      </c>
      <c r="C9" s="30">
        <f>COUNTIF(D9:K9,"&lt;&gt;")</f>
        <v>8</v>
      </c>
      <c r="D9" s="27">
        <v>48</v>
      </c>
      <c r="E9" s="27">
        <v>32</v>
      </c>
      <c r="F9" s="27">
        <v>40</v>
      </c>
      <c r="G9" s="27">
        <v>42.5</v>
      </c>
      <c r="H9" s="27">
        <v>45</v>
      </c>
      <c r="I9" s="27">
        <v>46.5</v>
      </c>
      <c r="J9" s="27">
        <v>44.5</v>
      </c>
      <c r="K9" s="27">
        <v>50.5</v>
      </c>
      <c r="L9" s="27"/>
      <c r="M9" s="27">
        <f>SUM(D9:L9)</f>
        <v>349</v>
      </c>
      <c r="N9" s="43">
        <f t="shared" si="2"/>
        <v>43.625</v>
      </c>
    </row>
    <row r="10" spans="1:14" s="28" customFormat="1" ht="12.75">
      <c r="A10" s="27">
        <f t="shared" si="1"/>
        <v>6</v>
      </c>
      <c r="B10" s="31" t="s">
        <v>42</v>
      </c>
      <c r="C10" s="30">
        <f>COUNTIF(D10:K10,"&lt;&gt;")</f>
        <v>7</v>
      </c>
      <c r="D10" s="27"/>
      <c r="E10" s="27">
        <v>52</v>
      </c>
      <c r="F10" s="27">
        <v>51</v>
      </c>
      <c r="G10" s="27">
        <v>51.5</v>
      </c>
      <c r="H10" s="27">
        <v>49</v>
      </c>
      <c r="I10" s="27">
        <v>45</v>
      </c>
      <c r="J10" s="27">
        <v>57</v>
      </c>
      <c r="K10" s="27">
        <v>38.5</v>
      </c>
      <c r="L10" s="27"/>
      <c r="M10" s="27">
        <f>SUM(D10:L10)</f>
        <v>344</v>
      </c>
      <c r="N10" s="43">
        <f t="shared" si="2"/>
        <v>49.142857142857146</v>
      </c>
    </row>
    <row r="11" spans="1:14" s="28" customFormat="1" ht="12.75">
      <c r="A11" s="27">
        <f t="shared" si="1"/>
        <v>7</v>
      </c>
      <c r="B11" s="29" t="s">
        <v>35</v>
      </c>
      <c r="C11" s="30">
        <f>COUNTIF(D11:K11,"&lt;&gt;")</f>
        <v>7</v>
      </c>
      <c r="D11" s="27">
        <v>55.5</v>
      </c>
      <c r="E11" s="27">
        <v>44</v>
      </c>
      <c r="F11" s="27">
        <v>35.5</v>
      </c>
      <c r="G11" s="27"/>
      <c r="H11" s="27">
        <v>48.5</v>
      </c>
      <c r="I11" s="27">
        <v>52</v>
      </c>
      <c r="J11" s="27">
        <v>55</v>
      </c>
      <c r="K11" s="27">
        <v>8</v>
      </c>
      <c r="L11" s="27"/>
      <c r="M11" s="27">
        <f>SUM(D11:L11)</f>
        <v>298.5</v>
      </c>
      <c r="N11" s="43">
        <f t="shared" si="2"/>
        <v>42.642857142857146</v>
      </c>
    </row>
    <row r="12" spans="1:14" s="28" customFormat="1" ht="12.75">
      <c r="A12" s="27">
        <f t="shared" si="1"/>
        <v>8</v>
      </c>
      <c r="B12" s="30" t="s">
        <v>38</v>
      </c>
      <c r="C12" s="30">
        <f>COUNTIF(D12:K12,"&lt;&gt;")</f>
        <v>7</v>
      </c>
      <c r="D12" s="27">
        <v>30.5</v>
      </c>
      <c r="E12" s="27">
        <v>33.5</v>
      </c>
      <c r="F12" s="27">
        <v>48.5</v>
      </c>
      <c r="G12" s="27">
        <v>46.5</v>
      </c>
      <c r="H12" s="27">
        <v>33</v>
      </c>
      <c r="I12" s="27">
        <v>44.5</v>
      </c>
      <c r="J12" s="27">
        <v>53</v>
      </c>
      <c r="K12" s="27"/>
      <c r="L12" s="27"/>
      <c r="M12" s="27">
        <f>SUM(D12:L12)</f>
        <v>289.5</v>
      </c>
      <c r="N12" s="43">
        <f t="shared" si="2"/>
        <v>41.357142857142854</v>
      </c>
    </row>
    <row r="13" spans="1:14" s="28" customFormat="1" ht="13.5" customHeight="1">
      <c r="A13" s="27">
        <f t="shared" si="1"/>
        <v>9</v>
      </c>
      <c r="B13" s="31" t="s">
        <v>57</v>
      </c>
      <c r="C13" s="30">
        <f>COUNTIF(D13:K13,"&lt;&gt;")</f>
        <v>5</v>
      </c>
      <c r="D13" s="27"/>
      <c r="E13" s="27">
        <v>48.5</v>
      </c>
      <c r="F13" s="27">
        <v>50.5</v>
      </c>
      <c r="G13" s="27"/>
      <c r="H13" s="27">
        <v>54</v>
      </c>
      <c r="I13" s="27">
        <v>53.5</v>
      </c>
      <c r="J13" s="27"/>
      <c r="K13" s="27">
        <v>58</v>
      </c>
      <c r="L13" s="27"/>
      <c r="M13" s="27">
        <f>SUM(D13:L13)</f>
        <v>264.5</v>
      </c>
      <c r="N13" s="43">
        <f t="shared" si="2"/>
        <v>52.9</v>
      </c>
    </row>
    <row r="14" spans="1:14" s="28" customFormat="1" ht="12.75">
      <c r="A14" s="27">
        <f t="shared" si="1"/>
        <v>10</v>
      </c>
      <c r="B14" s="30" t="s">
        <v>72</v>
      </c>
      <c r="C14" s="30">
        <f>COUNTIF(D14:K14,"&lt;&gt;")</f>
        <v>5</v>
      </c>
      <c r="D14" s="27">
        <v>53.5</v>
      </c>
      <c r="E14" s="27">
        <v>45.5</v>
      </c>
      <c r="F14" s="27">
        <v>51.5</v>
      </c>
      <c r="G14" s="27"/>
      <c r="H14" s="27"/>
      <c r="I14" s="27"/>
      <c r="J14" s="27">
        <v>50</v>
      </c>
      <c r="K14" s="27">
        <v>36</v>
      </c>
      <c r="L14" s="27"/>
      <c r="M14" s="27">
        <f>SUM(D14:L14)</f>
        <v>236.5</v>
      </c>
      <c r="N14" s="43">
        <f t="shared" si="2"/>
        <v>47.3</v>
      </c>
    </row>
    <row r="15" spans="1:14" ht="12.75">
      <c r="A15" s="27">
        <f t="shared" si="1"/>
        <v>11</v>
      </c>
      <c r="B15" s="30" t="s">
        <v>45</v>
      </c>
      <c r="C15" s="30">
        <f>COUNTIF(D15:K15,"&lt;&gt;")</f>
        <v>5</v>
      </c>
      <c r="D15" s="27"/>
      <c r="E15" s="27"/>
      <c r="F15" s="27">
        <v>47.5</v>
      </c>
      <c r="G15" s="27">
        <v>55</v>
      </c>
      <c r="H15" s="27">
        <v>36</v>
      </c>
      <c r="I15" s="27">
        <v>36.5</v>
      </c>
      <c r="J15" s="27"/>
      <c r="K15" s="27">
        <v>52</v>
      </c>
      <c r="L15" s="27"/>
      <c r="M15" s="27">
        <f>SUM(D15:L15)</f>
        <v>227</v>
      </c>
      <c r="N15" s="43">
        <f t="shared" si="2"/>
        <v>45.4</v>
      </c>
    </row>
    <row r="16" spans="1:14" ht="12.75">
      <c r="A16" s="27">
        <f t="shared" si="1"/>
        <v>12</v>
      </c>
      <c r="B16" s="30" t="s">
        <v>62</v>
      </c>
      <c r="C16" s="30">
        <f>COUNTIF(D16:K16,"&lt;&gt;")</f>
        <v>4</v>
      </c>
      <c r="D16" s="27"/>
      <c r="E16" s="27">
        <v>30.5</v>
      </c>
      <c r="F16" s="27">
        <v>44</v>
      </c>
      <c r="G16" s="27"/>
      <c r="H16" s="27">
        <v>37</v>
      </c>
      <c r="I16" s="27"/>
      <c r="J16" s="27">
        <v>42.5</v>
      </c>
      <c r="K16" s="27"/>
      <c r="L16" s="27"/>
      <c r="M16" s="27">
        <f>SUM(D16:L16)</f>
        <v>154</v>
      </c>
      <c r="N16" s="43">
        <f t="shared" si="2"/>
        <v>38.5</v>
      </c>
    </row>
    <row r="17" spans="1:14" ht="12.75">
      <c r="A17" s="27">
        <f t="shared" si="1"/>
        <v>13</v>
      </c>
      <c r="B17" s="30" t="s">
        <v>66</v>
      </c>
      <c r="C17" s="30">
        <f>COUNTIF(D17:K17,"&lt;&gt;")</f>
        <v>2</v>
      </c>
      <c r="D17" s="27"/>
      <c r="E17" s="27">
        <v>48.5</v>
      </c>
      <c r="F17" s="27"/>
      <c r="G17" s="27"/>
      <c r="H17" s="27"/>
      <c r="I17" s="27"/>
      <c r="J17" s="27">
        <v>45</v>
      </c>
      <c r="K17" s="27"/>
      <c r="L17" s="27"/>
      <c r="M17" s="27">
        <f>SUM(D17:L17)</f>
        <v>93.5</v>
      </c>
      <c r="N17" s="43">
        <f t="shared" si="2"/>
        <v>46.75</v>
      </c>
    </row>
    <row r="18" spans="1:14" ht="12.75">
      <c r="A18" s="27">
        <f t="shared" si="1"/>
        <v>14</v>
      </c>
      <c r="B18" s="30" t="s">
        <v>81</v>
      </c>
      <c r="C18" s="30">
        <f aca="true" t="shared" si="3" ref="C18:C36">COUNTIF(D18:K18,"&lt;&gt;")</f>
        <v>2</v>
      </c>
      <c r="D18" s="27"/>
      <c r="E18" s="27"/>
      <c r="F18" s="27">
        <v>46.5</v>
      </c>
      <c r="G18" s="27"/>
      <c r="H18" s="27">
        <v>38</v>
      </c>
      <c r="I18" s="27"/>
      <c r="J18" s="27"/>
      <c r="K18" s="27"/>
      <c r="L18" s="27"/>
      <c r="M18" s="27">
        <f>SUM(D18:L18)</f>
        <v>84.5</v>
      </c>
      <c r="N18" s="43">
        <f aca="true" t="shared" si="4" ref="N18:N24">M18/C18</f>
        <v>42.25</v>
      </c>
    </row>
    <row r="19" spans="1:14" ht="12.75">
      <c r="A19" s="27">
        <f t="shared" si="1"/>
        <v>15</v>
      </c>
      <c r="B19" s="30" t="s">
        <v>68</v>
      </c>
      <c r="C19" s="30">
        <f t="shared" si="3"/>
        <v>2</v>
      </c>
      <c r="D19" s="27"/>
      <c r="E19" s="27"/>
      <c r="F19" s="27"/>
      <c r="G19" s="27"/>
      <c r="H19" s="27">
        <v>45</v>
      </c>
      <c r="I19" s="27"/>
      <c r="J19" s="27"/>
      <c r="K19" s="27">
        <v>39.5</v>
      </c>
      <c r="L19" s="27"/>
      <c r="M19" s="27">
        <f>SUM(D19:L19)</f>
        <v>84.5</v>
      </c>
      <c r="N19" s="43">
        <f t="shared" si="4"/>
        <v>42.25</v>
      </c>
    </row>
    <row r="20" spans="1:14" ht="12.75">
      <c r="A20" s="27">
        <f t="shared" si="1"/>
        <v>16</v>
      </c>
      <c r="B20" s="30" t="s">
        <v>69</v>
      </c>
      <c r="C20" s="30">
        <f t="shared" si="3"/>
        <v>1</v>
      </c>
      <c r="D20" s="27"/>
      <c r="E20" s="27"/>
      <c r="F20" s="27"/>
      <c r="G20" s="27">
        <v>55.5</v>
      </c>
      <c r="H20" s="27"/>
      <c r="I20" s="27"/>
      <c r="J20" s="27"/>
      <c r="K20" s="27"/>
      <c r="L20" s="27"/>
      <c r="M20" s="27">
        <f>SUM(D20:L20)</f>
        <v>55.5</v>
      </c>
      <c r="N20" s="43">
        <f t="shared" si="4"/>
        <v>55.5</v>
      </c>
    </row>
    <row r="21" spans="1:14" ht="12.75">
      <c r="A21" s="27">
        <f t="shared" si="1"/>
        <v>17</v>
      </c>
      <c r="B21" s="30" t="s">
        <v>76</v>
      </c>
      <c r="C21" s="30">
        <f t="shared" si="3"/>
        <v>1</v>
      </c>
      <c r="D21" s="27"/>
      <c r="E21" s="27"/>
      <c r="F21" s="27">
        <v>55</v>
      </c>
      <c r="G21" s="27"/>
      <c r="H21" s="27"/>
      <c r="I21" s="27"/>
      <c r="J21" s="27"/>
      <c r="K21" s="27"/>
      <c r="L21" s="27"/>
      <c r="M21" s="27">
        <f>SUM(D21:L21)</f>
        <v>55</v>
      </c>
      <c r="N21" s="43">
        <f t="shared" si="4"/>
        <v>55</v>
      </c>
    </row>
    <row r="22" spans="1:14" ht="12.75">
      <c r="A22" s="27">
        <f t="shared" si="1"/>
        <v>18</v>
      </c>
      <c r="B22" s="30" t="s">
        <v>98</v>
      </c>
      <c r="C22" s="30">
        <f t="shared" si="3"/>
        <v>1</v>
      </c>
      <c r="D22" s="27"/>
      <c r="E22" s="27"/>
      <c r="F22" s="27"/>
      <c r="G22" s="27"/>
      <c r="H22" s="27"/>
      <c r="I22" s="27"/>
      <c r="J22" s="27">
        <v>53</v>
      </c>
      <c r="K22" s="27"/>
      <c r="L22" s="27"/>
      <c r="M22" s="27">
        <f>SUM(D22:L22)</f>
        <v>53</v>
      </c>
      <c r="N22" s="43">
        <f t="shared" si="4"/>
        <v>53</v>
      </c>
    </row>
    <row r="23" spans="1:14" ht="12.75">
      <c r="A23" s="27">
        <f t="shared" si="1"/>
        <v>19</v>
      </c>
      <c r="B23" s="31" t="s">
        <v>59</v>
      </c>
      <c r="C23" s="30">
        <f t="shared" si="3"/>
        <v>1</v>
      </c>
      <c r="D23" s="27"/>
      <c r="E23" s="27"/>
      <c r="F23" s="27">
        <v>52</v>
      </c>
      <c r="G23" s="27"/>
      <c r="H23" s="27"/>
      <c r="I23" s="27"/>
      <c r="J23" s="27"/>
      <c r="K23" s="27"/>
      <c r="L23" s="27"/>
      <c r="M23" s="27">
        <f>SUM(D23:L23)</f>
        <v>52</v>
      </c>
      <c r="N23" s="43">
        <f t="shared" si="4"/>
        <v>52</v>
      </c>
    </row>
    <row r="24" spans="1:14" ht="12.75">
      <c r="A24" s="27">
        <f t="shared" si="1"/>
        <v>20</v>
      </c>
      <c r="B24" s="30" t="s">
        <v>86</v>
      </c>
      <c r="C24" s="30">
        <f t="shared" si="3"/>
        <v>1</v>
      </c>
      <c r="D24" s="27"/>
      <c r="E24" s="27"/>
      <c r="F24" s="27"/>
      <c r="G24" s="27"/>
      <c r="H24" s="27"/>
      <c r="I24" s="27">
        <v>50</v>
      </c>
      <c r="J24" s="27"/>
      <c r="K24" s="27"/>
      <c r="L24" s="27"/>
      <c r="M24" s="27">
        <f>SUM(D24:L24)</f>
        <v>50</v>
      </c>
      <c r="N24" s="43">
        <f t="shared" si="4"/>
        <v>50</v>
      </c>
    </row>
    <row r="25" spans="1:14" ht="12.75">
      <c r="A25" s="27">
        <f t="shared" si="1"/>
        <v>21</v>
      </c>
      <c r="B25" s="30" t="s">
        <v>92</v>
      </c>
      <c r="C25" s="30">
        <f t="shared" si="3"/>
        <v>1</v>
      </c>
      <c r="D25" s="27"/>
      <c r="E25" s="27"/>
      <c r="F25" s="27"/>
      <c r="G25" s="27">
        <v>48</v>
      </c>
      <c r="H25" s="27"/>
      <c r="I25" s="27"/>
      <c r="J25" s="27"/>
      <c r="K25" s="27"/>
      <c r="L25" s="27"/>
      <c r="M25" s="27">
        <f>SUM(D25:L25)</f>
        <v>48</v>
      </c>
      <c r="N25" s="43">
        <f aca="true" t="shared" si="5" ref="N25:N30">M25/C25</f>
        <v>48</v>
      </c>
    </row>
    <row r="26" spans="1:14" ht="12.75">
      <c r="A26" s="27">
        <f t="shared" si="1"/>
        <v>22</v>
      </c>
      <c r="B26" s="30" t="s">
        <v>39</v>
      </c>
      <c r="C26" s="30">
        <f t="shared" si="3"/>
        <v>1</v>
      </c>
      <c r="D26" s="27"/>
      <c r="E26" s="27"/>
      <c r="F26" s="27"/>
      <c r="G26" s="27"/>
      <c r="H26" s="27">
        <v>48</v>
      </c>
      <c r="I26" s="27"/>
      <c r="J26" s="27"/>
      <c r="K26" s="27"/>
      <c r="L26" s="27"/>
      <c r="M26" s="27">
        <f>SUM(D26:L26)</f>
        <v>48</v>
      </c>
      <c r="N26" s="43">
        <f t="shared" si="5"/>
        <v>48</v>
      </c>
    </row>
    <row r="27" spans="1:14" ht="12.75">
      <c r="A27" s="27">
        <f t="shared" si="1"/>
        <v>23</v>
      </c>
      <c r="B27" s="30" t="s">
        <v>51</v>
      </c>
      <c r="C27" s="30">
        <f t="shared" si="3"/>
        <v>1</v>
      </c>
      <c r="D27" s="27">
        <v>47.5</v>
      </c>
      <c r="E27" s="27"/>
      <c r="F27" s="27"/>
      <c r="G27" s="27"/>
      <c r="H27" s="27"/>
      <c r="I27" s="27"/>
      <c r="J27" s="27"/>
      <c r="K27" s="27"/>
      <c r="L27" s="27"/>
      <c r="M27" s="27">
        <f>SUM(D27:L27)</f>
        <v>47.5</v>
      </c>
      <c r="N27" s="43">
        <f t="shared" si="5"/>
        <v>47.5</v>
      </c>
    </row>
    <row r="28" spans="1:14" ht="12.75">
      <c r="A28" s="27">
        <f t="shared" si="1"/>
        <v>24</v>
      </c>
      <c r="B28" s="30" t="s">
        <v>97</v>
      </c>
      <c r="C28" s="30">
        <f t="shared" si="3"/>
        <v>1</v>
      </c>
      <c r="D28" s="27">
        <v>46.5</v>
      </c>
      <c r="E28" s="27"/>
      <c r="F28" s="27"/>
      <c r="G28" s="27"/>
      <c r="H28" s="27"/>
      <c r="I28" s="27"/>
      <c r="J28" s="27"/>
      <c r="K28" s="27"/>
      <c r="L28" s="27"/>
      <c r="M28" s="27">
        <f>SUM(D28:L28)</f>
        <v>46.5</v>
      </c>
      <c r="N28" s="43">
        <f t="shared" si="5"/>
        <v>46.5</v>
      </c>
    </row>
    <row r="29" spans="1:14" ht="12.75">
      <c r="A29" s="27">
        <f t="shared" si="1"/>
        <v>25</v>
      </c>
      <c r="B29" s="30" t="s">
        <v>93</v>
      </c>
      <c r="C29" s="30">
        <f t="shared" si="3"/>
        <v>1</v>
      </c>
      <c r="D29" s="27"/>
      <c r="E29" s="27"/>
      <c r="F29" s="27"/>
      <c r="G29" s="27"/>
      <c r="H29" s="27">
        <v>46</v>
      </c>
      <c r="I29" s="27"/>
      <c r="J29" s="27"/>
      <c r="K29" s="27"/>
      <c r="L29" s="27"/>
      <c r="M29" s="27">
        <f>SUM(D29:L29)</f>
        <v>46</v>
      </c>
      <c r="N29" s="43">
        <f t="shared" si="5"/>
        <v>46</v>
      </c>
    </row>
    <row r="30" spans="1:14" ht="12.75">
      <c r="A30" s="27">
        <f t="shared" si="1"/>
        <v>26</v>
      </c>
      <c r="B30" s="30" t="s">
        <v>52</v>
      </c>
      <c r="C30" s="30">
        <f t="shared" si="3"/>
        <v>1</v>
      </c>
      <c r="D30" s="27"/>
      <c r="E30" s="27"/>
      <c r="F30" s="27"/>
      <c r="G30" s="27"/>
      <c r="H30" s="27"/>
      <c r="I30" s="27"/>
      <c r="J30" s="27">
        <v>46</v>
      </c>
      <c r="K30" s="27"/>
      <c r="L30" s="27"/>
      <c r="M30" s="27">
        <f>SUM(D30:L30)</f>
        <v>46</v>
      </c>
      <c r="N30" s="43">
        <f t="shared" si="5"/>
        <v>46</v>
      </c>
    </row>
    <row r="31" spans="1:14" ht="12.75">
      <c r="A31" s="27">
        <f t="shared" si="1"/>
        <v>27</v>
      </c>
      <c r="B31" s="30" t="s">
        <v>50</v>
      </c>
      <c r="C31" s="30">
        <f t="shared" si="3"/>
        <v>1</v>
      </c>
      <c r="D31" s="27">
        <v>44.5</v>
      </c>
      <c r="E31" s="27"/>
      <c r="F31" s="27"/>
      <c r="G31" s="27"/>
      <c r="H31" s="27"/>
      <c r="I31" s="27"/>
      <c r="J31" s="27"/>
      <c r="K31" s="27"/>
      <c r="L31" s="27"/>
      <c r="M31" s="27">
        <f>SUM(D31:L31)</f>
        <v>44.5</v>
      </c>
      <c r="N31" s="43">
        <f aca="true" t="shared" si="6" ref="N31:N38">M31/C31</f>
        <v>44.5</v>
      </c>
    </row>
    <row r="32" spans="1:14" ht="12.75">
      <c r="A32" s="27">
        <f t="shared" si="1"/>
        <v>28</v>
      </c>
      <c r="B32" s="30" t="s">
        <v>105</v>
      </c>
      <c r="C32" s="30">
        <f t="shared" si="3"/>
        <v>1</v>
      </c>
      <c r="D32" s="27"/>
      <c r="E32" s="27"/>
      <c r="F32" s="27">
        <v>44</v>
      </c>
      <c r="G32" s="27"/>
      <c r="H32" s="27"/>
      <c r="I32" s="27"/>
      <c r="J32" s="27"/>
      <c r="K32" s="27"/>
      <c r="L32" s="27"/>
      <c r="M32" s="27">
        <f>SUM(D32:L32)</f>
        <v>44</v>
      </c>
      <c r="N32" s="43">
        <f t="shared" si="6"/>
        <v>44</v>
      </c>
    </row>
    <row r="33" spans="1:14" ht="12.75">
      <c r="A33" s="27">
        <f t="shared" si="1"/>
        <v>29</v>
      </c>
      <c r="B33" s="30" t="s">
        <v>46</v>
      </c>
      <c r="C33" s="30">
        <f t="shared" si="3"/>
        <v>1</v>
      </c>
      <c r="D33" s="27">
        <v>43</v>
      </c>
      <c r="E33" s="27"/>
      <c r="F33" s="27"/>
      <c r="G33" s="27"/>
      <c r="H33" s="27"/>
      <c r="I33" s="27"/>
      <c r="J33" s="27"/>
      <c r="K33" s="27"/>
      <c r="L33" s="27"/>
      <c r="M33" s="27">
        <f>SUM(D33:L33)</f>
        <v>43</v>
      </c>
      <c r="N33" s="43">
        <f t="shared" si="6"/>
        <v>43</v>
      </c>
    </row>
    <row r="34" spans="1:14" ht="12.75">
      <c r="A34" s="27">
        <f t="shared" si="1"/>
        <v>30</v>
      </c>
      <c r="B34" s="30" t="s">
        <v>87</v>
      </c>
      <c r="C34" s="30">
        <f t="shared" si="3"/>
        <v>1</v>
      </c>
      <c r="D34" s="27"/>
      <c r="E34" s="27"/>
      <c r="F34" s="27"/>
      <c r="G34" s="27"/>
      <c r="H34" s="27"/>
      <c r="I34" s="27">
        <v>41</v>
      </c>
      <c r="J34" s="27"/>
      <c r="K34" s="27"/>
      <c r="L34" s="27"/>
      <c r="M34" s="27">
        <f>SUM(D34:L34)</f>
        <v>41</v>
      </c>
      <c r="N34" s="43">
        <f t="shared" si="6"/>
        <v>41</v>
      </c>
    </row>
    <row r="35" spans="1:14" ht="12.75">
      <c r="A35" s="27">
        <f t="shared" si="1"/>
        <v>31</v>
      </c>
      <c r="B35" s="30" t="s">
        <v>101</v>
      </c>
      <c r="C35" s="30">
        <f t="shared" si="3"/>
        <v>1</v>
      </c>
      <c r="D35" s="27">
        <v>40.5</v>
      </c>
      <c r="E35" s="27"/>
      <c r="F35" s="27"/>
      <c r="G35" s="27"/>
      <c r="H35" s="27"/>
      <c r="I35" s="27"/>
      <c r="J35" s="27"/>
      <c r="K35" s="27"/>
      <c r="L35" s="27"/>
      <c r="M35" s="27">
        <f>SUM(D35:L35)</f>
        <v>40.5</v>
      </c>
      <c r="N35" s="43">
        <f t="shared" si="6"/>
        <v>40.5</v>
      </c>
    </row>
    <row r="36" spans="1:14" ht="12.75">
      <c r="A36" s="27">
        <f t="shared" si="1"/>
        <v>32</v>
      </c>
      <c r="B36" s="30" t="s">
        <v>80</v>
      </c>
      <c r="C36" s="30">
        <f t="shared" si="3"/>
        <v>1</v>
      </c>
      <c r="D36" s="27"/>
      <c r="E36" s="27"/>
      <c r="F36" s="27"/>
      <c r="G36" s="27">
        <v>40.5</v>
      </c>
      <c r="H36" s="27"/>
      <c r="I36" s="27"/>
      <c r="J36" s="27"/>
      <c r="K36" s="27"/>
      <c r="L36" s="27"/>
      <c r="M36" s="27">
        <f>SUM(D36:L36)</f>
        <v>40.5</v>
      </c>
      <c r="N36" s="43">
        <f t="shared" si="6"/>
        <v>40.5</v>
      </c>
    </row>
    <row r="37" spans="1:14" ht="12" customHeight="1">
      <c r="A37" s="27">
        <f t="shared" si="1"/>
        <v>33</v>
      </c>
      <c r="B37" s="30" t="s">
        <v>78</v>
      </c>
      <c r="C37" s="30">
        <f>COUNTIF(D37:K37,"&lt;&gt;")</f>
        <v>1</v>
      </c>
      <c r="D37" s="27"/>
      <c r="E37" s="27"/>
      <c r="F37" s="27"/>
      <c r="G37" s="27"/>
      <c r="H37" s="27"/>
      <c r="I37" s="27">
        <v>40.5</v>
      </c>
      <c r="J37" s="27"/>
      <c r="K37" s="27"/>
      <c r="L37" s="27"/>
      <c r="M37" s="27">
        <f>SUM(D37:L37)</f>
        <v>40.5</v>
      </c>
      <c r="N37" s="43">
        <f t="shared" si="6"/>
        <v>40.5</v>
      </c>
    </row>
    <row r="38" spans="1:14" ht="12.75">
      <c r="A38" s="27">
        <f t="shared" si="1"/>
        <v>34</v>
      </c>
      <c r="B38" s="30" t="s">
        <v>88</v>
      </c>
      <c r="C38" s="30">
        <f>COUNTIF(D38:K38,"&lt;&gt;")</f>
        <v>1</v>
      </c>
      <c r="D38" s="27"/>
      <c r="E38" s="27"/>
      <c r="F38" s="27"/>
      <c r="G38" s="27">
        <v>40</v>
      </c>
      <c r="H38" s="27"/>
      <c r="I38" s="27"/>
      <c r="J38" s="27"/>
      <c r="K38" s="27"/>
      <c r="L38" s="27"/>
      <c r="M38" s="27">
        <f>SUM(D38:L38)</f>
        <v>40</v>
      </c>
      <c r="N38" s="43">
        <f t="shared" si="6"/>
        <v>40</v>
      </c>
    </row>
    <row r="39" spans="1:14" ht="12.75">
      <c r="A39" s="27">
        <f t="shared" si="1"/>
        <v>35</v>
      </c>
      <c r="B39" s="30" t="s">
        <v>90</v>
      </c>
      <c r="C39" s="30">
        <f>COUNTIF(D39:K39,"&lt;&gt;")</f>
        <v>1</v>
      </c>
      <c r="D39" s="27"/>
      <c r="E39" s="27"/>
      <c r="F39" s="27"/>
      <c r="G39" s="27">
        <v>38.5</v>
      </c>
      <c r="H39" s="27"/>
      <c r="I39" s="27"/>
      <c r="J39" s="27"/>
      <c r="K39" s="27"/>
      <c r="L39" s="27"/>
      <c r="M39" s="27">
        <f>SUM(D39:L39)</f>
        <v>38.5</v>
      </c>
      <c r="N39" s="43">
        <f aca="true" t="shared" si="7" ref="N39:N45">M39/C39</f>
        <v>38.5</v>
      </c>
    </row>
    <row r="40" spans="1:14" ht="12.75">
      <c r="A40" s="27">
        <f t="shared" si="1"/>
        <v>36</v>
      </c>
      <c r="B40" s="30" t="s">
        <v>100</v>
      </c>
      <c r="C40" s="30">
        <f>COUNTIF(D40:K40,"&lt;&gt;")</f>
        <v>1</v>
      </c>
      <c r="D40" s="27"/>
      <c r="E40" s="27"/>
      <c r="F40" s="27"/>
      <c r="G40" s="27">
        <v>38.5</v>
      </c>
      <c r="H40" s="27"/>
      <c r="I40" s="27"/>
      <c r="J40" s="27"/>
      <c r="K40" s="27"/>
      <c r="L40" s="27"/>
      <c r="M40" s="27">
        <f>SUM(D40:L40)</f>
        <v>38.5</v>
      </c>
      <c r="N40" s="43">
        <f t="shared" si="7"/>
        <v>38.5</v>
      </c>
    </row>
    <row r="41" spans="1:14" ht="12.75">
      <c r="A41" s="27">
        <f t="shared" si="1"/>
        <v>37</v>
      </c>
      <c r="B41" s="30" t="s">
        <v>44</v>
      </c>
      <c r="C41" s="30">
        <f>COUNTIF(D41:K41,"&lt;&gt;")</f>
        <v>1</v>
      </c>
      <c r="D41" s="27"/>
      <c r="E41" s="27"/>
      <c r="F41" s="27"/>
      <c r="G41" s="27"/>
      <c r="H41" s="27">
        <v>38.5</v>
      </c>
      <c r="I41" s="27"/>
      <c r="J41" s="27"/>
      <c r="K41" s="27"/>
      <c r="L41" s="27"/>
      <c r="M41" s="27">
        <f>SUM(D41:L41)</f>
        <v>38.5</v>
      </c>
      <c r="N41" s="43">
        <f t="shared" si="7"/>
        <v>38.5</v>
      </c>
    </row>
    <row r="42" spans="1:14" ht="12.75">
      <c r="A42" s="27">
        <f t="shared" si="1"/>
        <v>38</v>
      </c>
      <c r="B42" s="30" t="s">
        <v>48</v>
      </c>
      <c r="C42" s="30">
        <f>COUNTIF(D42:K42,"&lt;&gt;")</f>
        <v>1</v>
      </c>
      <c r="D42" s="27"/>
      <c r="E42" s="27"/>
      <c r="F42" s="27"/>
      <c r="G42" s="27"/>
      <c r="H42" s="27"/>
      <c r="I42" s="27">
        <v>38.5</v>
      </c>
      <c r="J42" s="27"/>
      <c r="K42" s="27"/>
      <c r="L42" s="27"/>
      <c r="M42" s="27">
        <f>SUM(D42:L42)</f>
        <v>38.5</v>
      </c>
      <c r="N42" s="43">
        <f t="shared" si="7"/>
        <v>38.5</v>
      </c>
    </row>
    <row r="43" spans="1:14" ht="12.75">
      <c r="A43" s="27">
        <f t="shared" si="1"/>
        <v>39</v>
      </c>
      <c r="B43" s="30" t="s">
        <v>49</v>
      </c>
      <c r="C43" s="30">
        <f>COUNTIF(D43:K43,"&lt;&gt;")</f>
        <v>1</v>
      </c>
      <c r="D43" s="27">
        <v>37.5</v>
      </c>
      <c r="E43" s="27"/>
      <c r="F43" s="27"/>
      <c r="G43" s="27"/>
      <c r="H43" s="27"/>
      <c r="I43" s="27"/>
      <c r="J43" s="27"/>
      <c r="K43" s="27"/>
      <c r="L43" s="27"/>
      <c r="M43" s="27">
        <f>SUM(D43:L43)</f>
        <v>37.5</v>
      </c>
      <c r="N43" s="43">
        <f t="shared" si="7"/>
        <v>37.5</v>
      </c>
    </row>
    <row r="44" spans="1:14" ht="12.75">
      <c r="A44" s="27">
        <f t="shared" si="1"/>
        <v>40</v>
      </c>
      <c r="B44" s="30" t="s">
        <v>41</v>
      </c>
      <c r="C44" s="30">
        <f>COUNTIF(D44:K44,"&lt;&gt;")</f>
        <v>1</v>
      </c>
      <c r="D44" s="27">
        <v>37.5</v>
      </c>
      <c r="E44" s="27"/>
      <c r="F44" s="27"/>
      <c r="G44" s="27"/>
      <c r="H44" s="27"/>
      <c r="I44" s="27"/>
      <c r="J44" s="27"/>
      <c r="K44" s="27"/>
      <c r="L44" s="27"/>
      <c r="M44" s="27">
        <f>SUM(D44:L44)</f>
        <v>37.5</v>
      </c>
      <c r="N44" s="43">
        <f t="shared" si="7"/>
        <v>37.5</v>
      </c>
    </row>
    <row r="45" spans="1:14" ht="12.75">
      <c r="A45" s="27">
        <f t="shared" si="1"/>
        <v>41</v>
      </c>
      <c r="B45" s="30" t="s">
        <v>91</v>
      </c>
      <c r="C45" s="30">
        <f>COUNTIF(D45:K45,"&lt;&gt;")</f>
        <v>1</v>
      </c>
      <c r="D45" s="27">
        <v>36</v>
      </c>
      <c r="E45" s="27"/>
      <c r="F45" s="27"/>
      <c r="G45" s="27"/>
      <c r="H45" s="27"/>
      <c r="I45" s="27"/>
      <c r="J45" s="27"/>
      <c r="K45" s="27"/>
      <c r="L45" s="27"/>
      <c r="M45" s="27">
        <f>SUM(D45:L45)</f>
        <v>36</v>
      </c>
      <c r="N45" s="43">
        <f t="shared" si="7"/>
        <v>36</v>
      </c>
    </row>
    <row r="46" spans="1:14" ht="12.75">
      <c r="A46" s="27">
        <f t="shared" si="1"/>
        <v>42</v>
      </c>
      <c r="B46" s="30" t="s">
        <v>67</v>
      </c>
      <c r="C46" s="30">
        <f>COUNTIF(D46:K46,"&lt;&gt;")</f>
        <v>1</v>
      </c>
      <c r="D46" s="27">
        <v>35</v>
      </c>
      <c r="E46" s="27"/>
      <c r="F46" s="27"/>
      <c r="G46" s="27"/>
      <c r="H46" s="27"/>
      <c r="I46" s="27"/>
      <c r="J46" s="27"/>
      <c r="K46" s="27"/>
      <c r="L46" s="27"/>
      <c r="M46" s="27">
        <f>SUM(D46:L46)</f>
        <v>35</v>
      </c>
      <c r="N46" s="43">
        <f>M46/C46</f>
        <v>35</v>
      </c>
    </row>
    <row r="47" spans="1:14" ht="12.75">
      <c r="A47" s="27">
        <f t="shared" si="1"/>
        <v>43</v>
      </c>
      <c r="B47" s="30" t="s">
        <v>110</v>
      </c>
      <c r="C47" s="30">
        <f>COUNTIF(D47:K47,"&lt;&gt;")</f>
        <v>1</v>
      </c>
      <c r="D47" s="27"/>
      <c r="E47" s="27"/>
      <c r="F47" s="27"/>
      <c r="G47" s="27"/>
      <c r="H47" s="27">
        <v>33</v>
      </c>
      <c r="I47" s="27"/>
      <c r="J47" s="27"/>
      <c r="K47" s="27"/>
      <c r="L47" s="27"/>
      <c r="M47" s="27">
        <f>SUM(D47:L47)</f>
        <v>33</v>
      </c>
      <c r="N47" s="43">
        <f>M47/C47</f>
        <v>33</v>
      </c>
    </row>
    <row r="48" spans="1:14" ht="12.75">
      <c r="A48" s="27">
        <f t="shared" si="1"/>
        <v>44</v>
      </c>
      <c r="B48" s="30" t="s">
        <v>109</v>
      </c>
      <c r="C48" s="30">
        <f>COUNTIF(D48:K48,"&lt;&gt;")</f>
        <v>1</v>
      </c>
      <c r="D48" s="27"/>
      <c r="E48" s="27"/>
      <c r="F48" s="27">
        <v>27</v>
      </c>
      <c r="G48" s="27"/>
      <c r="H48" s="27"/>
      <c r="I48" s="27"/>
      <c r="J48" s="27"/>
      <c r="K48" s="27"/>
      <c r="L48" s="27"/>
      <c r="M48" s="27">
        <f>SUM(D48:L48)</f>
        <v>27</v>
      </c>
      <c r="N48" s="43">
        <f>M48/C48</f>
        <v>27</v>
      </c>
    </row>
    <row r="49" spans="1:14" ht="12.75">
      <c r="A49" s="27">
        <f t="shared" si="1"/>
        <v>45</v>
      </c>
      <c r="B49" s="30" t="s">
        <v>115</v>
      </c>
      <c r="C49" s="30"/>
      <c r="D49" s="27"/>
      <c r="E49" s="27"/>
      <c r="F49" s="27"/>
      <c r="G49" s="27"/>
      <c r="H49" s="27"/>
      <c r="I49" s="27"/>
      <c r="J49" s="27"/>
      <c r="K49" s="27">
        <v>37</v>
      </c>
      <c r="L49" s="27"/>
      <c r="M49" s="27"/>
      <c r="N49" s="43"/>
    </row>
    <row r="50" spans="1:14" ht="12.75">
      <c r="A50" s="70" t="s">
        <v>10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2"/>
    </row>
    <row r="51" spans="1:14" ht="12.75">
      <c r="A51" s="73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5"/>
    </row>
    <row r="52" spans="1:14" ht="12.75">
      <c r="A52" s="69" t="s">
        <v>4</v>
      </c>
      <c r="B52" s="58" t="s">
        <v>6</v>
      </c>
      <c r="C52" s="35" t="s">
        <v>8</v>
      </c>
      <c r="D52" s="6">
        <f aca="true" t="shared" si="8" ref="D52:I52">SUM(D5:D49)/D54</f>
        <v>45.5</v>
      </c>
      <c r="E52" s="6">
        <f t="shared" si="8"/>
        <v>44.916666666666664</v>
      </c>
      <c r="F52" s="6">
        <f t="shared" si="8"/>
        <v>47.970588235294116</v>
      </c>
      <c r="G52" s="6">
        <f t="shared" si="8"/>
        <v>47.357142857142854</v>
      </c>
      <c r="H52" s="6">
        <f t="shared" si="8"/>
        <v>44.76470588235294</v>
      </c>
      <c r="I52" s="6">
        <f t="shared" si="8"/>
        <v>47.57142857142857</v>
      </c>
      <c r="J52" s="6">
        <f>SUM(J5:J49)/J54</f>
        <v>51.38461538461539</v>
      </c>
      <c r="K52" s="6">
        <f>SUM(K5:K49)/K54</f>
        <v>44.041666666666664</v>
      </c>
      <c r="L52" s="6"/>
      <c r="M52" s="3"/>
      <c r="N52" s="12"/>
    </row>
    <row r="53" spans="1:14" ht="12.75">
      <c r="A53" s="69"/>
      <c r="B53" s="58"/>
      <c r="C53" s="35" t="s">
        <v>29</v>
      </c>
      <c r="D53" s="6">
        <f aca="true" t="shared" si="9" ref="D53:I53">MAX(D5:D49)</f>
        <v>61</v>
      </c>
      <c r="E53" s="6">
        <f t="shared" si="9"/>
        <v>56</v>
      </c>
      <c r="F53" s="6">
        <f t="shared" si="9"/>
        <v>58</v>
      </c>
      <c r="G53" s="6">
        <f t="shared" si="9"/>
        <v>59</v>
      </c>
      <c r="H53" s="6">
        <f t="shared" si="9"/>
        <v>58</v>
      </c>
      <c r="I53" s="6">
        <f t="shared" si="9"/>
        <v>62</v>
      </c>
      <c r="J53" s="6">
        <f>MAX(J5:J49)</f>
        <v>58.5</v>
      </c>
      <c r="K53" s="6">
        <f>MAX(K5:K49)</f>
        <v>58.5</v>
      </c>
      <c r="L53" s="6"/>
      <c r="M53" s="10"/>
      <c r="N53" s="11"/>
    </row>
    <row r="54" spans="1:14" ht="12.75">
      <c r="A54" s="69"/>
      <c r="B54" s="58"/>
      <c r="C54" s="35" t="s">
        <v>7</v>
      </c>
      <c r="D54" s="8">
        <f aca="true" t="shared" si="10" ref="D54:I54">COUNTIF(D5:D49,"&lt;&gt;")</f>
        <v>17</v>
      </c>
      <c r="E54" s="8">
        <f t="shared" si="10"/>
        <v>12</v>
      </c>
      <c r="F54" s="8">
        <f t="shared" si="10"/>
        <v>17</v>
      </c>
      <c r="G54" s="8">
        <f t="shared" si="10"/>
        <v>14</v>
      </c>
      <c r="H54" s="8">
        <f t="shared" si="10"/>
        <v>17</v>
      </c>
      <c r="I54" s="8">
        <f t="shared" si="10"/>
        <v>14</v>
      </c>
      <c r="J54" s="8">
        <f>COUNTIF(J5:J49,"&lt;&gt;")</f>
        <v>13</v>
      </c>
      <c r="K54" s="8">
        <f>COUNTIF(K5:K49,"&lt;&gt;")</f>
        <v>12</v>
      </c>
      <c r="L54" s="8"/>
      <c r="M54" s="12"/>
      <c r="N54" s="11"/>
    </row>
    <row r="55" spans="1:14" ht="12.75">
      <c r="A55" s="69"/>
      <c r="B55" s="57" t="s">
        <v>5</v>
      </c>
      <c r="C55" s="34" t="s">
        <v>30</v>
      </c>
      <c r="D55" s="5" t="s">
        <v>25</v>
      </c>
      <c r="E55" s="5" t="s">
        <v>25</v>
      </c>
      <c r="F55" s="5" t="s">
        <v>25</v>
      </c>
      <c r="G55" s="5" t="s">
        <v>25</v>
      </c>
      <c r="H55" s="5" t="s">
        <v>25</v>
      </c>
      <c r="I55" s="5" t="s">
        <v>25</v>
      </c>
      <c r="J55" s="5" t="s">
        <v>25</v>
      </c>
      <c r="K55" s="5" t="s">
        <v>25</v>
      </c>
      <c r="L55" s="5"/>
      <c r="M55" s="13"/>
      <c r="N55" s="11"/>
    </row>
    <row r="56" spans="1:14" ht="12.75">
      <c r="A56" s="69"/>
      <c r="B56" s="57"/>
      <c r="C56" s="34" t="s">
        <v>31</v>
      </c>
      <c r="D56" s="5" t="s">
        <v>36</v>
      </c>
      <c r="E56" s="5" t="s">
        <v>36</v>
      </c>
      <c r="F56" s="5" t="s">
        <v>36</v>
      </c>
      <c r="G56" s="5" t="s">
        <v>36</v>
      </c>
      <c r="H56" s="5" t="s">
        <v>36</v>
      </c>
      <c r="I56" s="5" t="s">
        <v>36</v>
      </c>
      <c r="J56" s="5" t="s">
        <v>36</v>
      </c>
      <c r="K56" s="5" t="s">
        <v>36</v>
      </c>
      <c r="L56" s="17"/>
      <c r="M56" s="14"/>
      <c r="N56" s="15"/>
    </row>
    <row r="57" spans="1:14" ht="12.75">
      <c r="A57" s="69"/>
      <c r="B57" s="57"/>
      <c r="C57" s="34" t="s">
        <v>32</v>
      </c>
      <c r="D57" s="5" t="s">
        <v>55</v>
      </c>
      <c r="E57" s="5" t="s">
        <v>64</v>
      </c>
      <c r="F57" s="5" t="s">
        <v>77</v>
      </c>
      <c r="G57" s="5" t="s">
        <v>89</v>
      </c>
      <c r="H57" s="5" t="s">
        <v>64</v>
      </c>
      <c r="I57" s="5" t="s">
        <v>106</v>
      </c>
      <c r="J57" s="5" t="s">
        <v>107</v>
      </c>
      <c r="K57" s="5" t="s">
        <v>107</v>
      </c>
      <c r="L57" s="5"/>
      <c r="M57" s="14"/>
      <c r="N57" s="15"/>
    </row>
    <row r="58" spans="1:14" ht="12.75" customHeight="1">
      <c r="A58" s="69"/>
      <c r="B58" s="57"/>
      <c r="C58" s="34" t="s">
        <v>33</v>
      </c>
      <c r="D58" s="5" t="s">
        <v>37</v>
      </c>
      <c r="E58" s="5" t="s">
        <v>37</v>
      </c>
      <c r="F58" s="5" t="s">
        <v>37</v>
      </c>
      <c r="G58" s="5" t="s">
        <v>37</v>
      </c>
      <c r="H58" s="5" t="s">
        <v>37</v>
      </c>
      <c r="I58" s="5" t="s">
        <v>37</v>
      </c>
      <c r="J58" s="5" t="s">
        <v>37</v>
      </c>
      <c r="K58" s="5" t="s">
        <v>37</v>
      </c>
      <c r="L58" s="17"/>
      <c r="M58" s="14"/>
      <c r="N58" s="15"/>
    </row>
    <row r="59" spans="1:14" s="4" customFormat="1" ht="12.75" customHeight="1">
      <c r="A59" s="69"/>
      <c r="B59" s="57"/>
      <c r="C59" s="34" t="s">
        <v>34</v>
      </c>
      <c r="D59" s="5" t="s">
        <v>26</v>
      </c>
      <c r="E59" s="5" t="s">
        <v>26</v>
      </c>
      <c r="F59" s="5" t="s">
        <v>26</v>
      </c>
      <c r="G59" s="5" t="s">
        <v>26</v>
      </c>
      <c r="H59" s="5" t="s">
        <v>26</v>
      </c>
      <c r="I59" s="5" t="s">
        <v>26</v>
      </c>
      <c r="J59" s="5" t="s">
        <v>26</v>
      </c>
      <c r="K59" s="5" t="s">
        <v>26</v>
      </c>
      <c r="L59" s="5"/>
      <c r="M59" s="14"/>
      <c r="N59" s="15"/>
    </row>
    <row r="60" spans="1:14" s="7" customFormat="1" ht="12.75">
      <c r="A60" s="18"/>
      <c r="B60" s="3"/>
      <c r="C60" s="3"/>
      <c r="D60" s="20"/>
      <c r="E60" s="20"/>
      <c r="F60" s="19"/>
      <c r="G60" s="20"/>
      <c r="H60" s="33"/>
      <c r="I60" s="16"/>
      <c r="J60" s="16"/>
      <c r="K60" s="16"/>
      <c r="L60" s="16"/>
      <c r="M60" s="14"/>
      <c r="N60" s="15"/>
    </row>
    <row r="61" spans="1:14" s="9" customFormat="1" ht="12.75">
      <c r="A61" s="3"/>
      <c r="B61" s="3"/>
      <c r="C61" s="3"/>
      <c r="D61" s="1"/>
      <c r="E61" s="1"/>
      <c r="F61" s="1"/>
      <c r="G61" s="1"/>
      <c r="H61" s="1"/>
      <c r="I61" s="1"/>
      <c r="J61" s="1"/>
      <c r="K61" s="1"/>
      <c r="L61" s="1"/>
      <c r="M61"/>
      <c r="N61" s="7"/>
    </row>
    <row r="62" ht="11.25" customHeight="1"/>
    <row r="64" ht="12.75">
      <c r="O64" s="7"/>
    </row>
  </sheetData>
  <mergeCells count="11">
    <mergeCell ref="B55:B59"/>
    <mergeCell ref="B52:B54"/>
    <mergeCell ref="A52:A59"/>
    <mergeCell ref="A50:N51"/>
    <mergeCell ref="A1:N1"/>
    <mergeCell ref="A2:G2"/>
    <mergeCell ref="H2:M2"/>
    <mergeCell ref="M3:M4"/>
    <mergeCell ref="B3:B4"/>
    <mergeCell ref="A3:A4"/>
    <mergeCell ref="D3:L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zoomScale="94" zoomScaleNormal="94" workbookViewId="0" topLeftCell="A1">
      <selection activeCell="M34" sqref="M34:N39"/>
    </sheetView>
  </sheetViews>
  <sheetFormatPr defaultColWidth="9.140625" defaultRowHeight="12.75"/>
  <cols>
    <col min="2" max="2" width="39.00390625" style="0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  <col min="13" max="13" width="9.00390625" style="0" bestFit="1" customWidth="1"/>
    <col min="14" max="14" width="9.28125" style="0" bestFit="1" customWidth="1"/>
    <col min="15" max="15" width="9.00390625" style="0" bestFit="1" customWidth="1"/>
    <col min="16" max="16" width="9.28125" style="0" bestFit="1" customWidth="1"/>
    <col min="17" max="17" width="9.00390625" style="0" bestFit="1" customWidth="1"/>
  </cols>
  <sheetData>
    <row r="1" spans="1:19" ht="12.75">
      <c r="A1" s="60" t="s">
        <v>21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2"/>
    </row>
    <row r="2" spans="1:19" ht="12.75">
      <c r="A2" s="85" t="s">
        <v>114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7"/>
    </row>
    <row r="3" spans="1:19" ht="12.75" customHeight="1">
      <c r="A3" s="88" t="s">
        <v>0</v>
      </c>
      <c r="B3" s="89" t="s">
        <v>1</v>
      </c>
      <c r="C3" s="82" t="s">
        <v>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4"/>
      <c r="S3" s="21"/>
    </row>
    <row r="4" spans="1:19" ht="12.75">
      <c r="A4" s="68"/>
      <c r="B4" s="56"/>
      <c r="C4" s="80">
        <v>43226</v>
      </c>
      <c r="D4" s="81"/>
      <c r="E4" s="80">
        <f>C4+7</f>
        <v>43233</v>
      </c>
      <c r="F4" s="81"/>
      <c r="G4" s="80">
        <f>E4+7</f>
        <v>43240</v>
      </c>
      <c r="H4" s="81"/>
      <c r="I4" s="80">
        <f>G4+7</f>
        <v>43247</v>
      </c>
      <c r="J4" s="81"/>
      <c r="K4" s="80">
        <f>I4+7</f>
        <v>43254</v>
      </c>
      <c r="L4" s="81"/>
      <c r="M4" s="80">
        <f>K4+7</f>
        <v>43261</v>
      </c>
      <c r="N4" s="81"/>
      <c r="O4" s="80">
        <f>M4+7</f>
        <v>43268</v>
      </c>
      <c r="P4" s="81"/>
      <c r="Q4" s="80">
        <f>O4+7</f>
        <v>43275</v>
      </c>
      <c r="R4" s="81"/>
      <c r="S4" s="24" t="s">
        <v>13</v>
      </c>
    </row>
    <row r="5" spans="1:19" ht="12.75">
      <c r="A5" s="22"/>
      <c r="B5" s="23"/>
      <c r="C5" s="25" t="s">
        <v>11</v>
      </c>
      <c r="D5" s="25" t="s">
        <v>12</v>
      </c>
      <c r="E5" s="25" t="s">
        <v>11</v>
      </c>
      <c r="F5" s="25" t="s">
        <v>12</v>
      </c>
      <c r="G5" s="25" t="s">
        <v>11</v>
      </c>
      <c r="H5" s="25" t="s">
        <v>12</v>
      </c>
      <c r="I5" s="25" t="s">
        <v>11</v>
      </c>
      <c r="J5" s="25" t="s">
        <v>12</v>
      </c>
      <c r="K5" s="25" t="s">
        <v>11</v>
      </c>
      <c r="L5" s="25" t="s">
        <v>12</v>
      </c>
      <c r="M5" s="25" t="s">
        <v>11</v>
      </c>
      <c r="N5" s="25" t="s">
        <v>12</v>
      </c>
      <c r="O5" s="25" t="s">
        <v>11</v>
      </c>
      <c r="P5" s="25" t="s">
        <v>12</v>
      </c>
      <c r="Q5" s="25" t="s">
        <v>11</v>
      </c>
      <c r="R5" s="25" t="s">
        <v>12</v>
      </c>
      <c r="S5" s="26" t="s">
        <v>14</v>
      </c>
    </row>
    <row r="6" spans="1:19" ht="12.75" customHeight="1">
      <c r="A6" s="27">
        <v>1</v>
      </c>
      <c r="B6" s="39" t="s">
        <v>35</v>
      </c>
      <c r="C6" s="27">
        <v>3</v>
      </c>
      <c r="D6" s="27"/>
      <c r="E6" s="27"/>
      <c r="F6" s="27"/>
      <c r="G6" s="27"/>
      <c r="H6" s="27"/>
      <c r="I6" s="27">
        <v>3</v>
      </c>
      <c r="J6" s="27">
        <v>1</v>
      </c>
      <c r="K6" s="27">
        <v>2</v>
      </c>
      <c r="L6" s="27"/>
      <c r="M6" s="27"/>
      <c r="N6" s="27">
        <v>2</v>
      </c>
      <c r="O6" s="27"/>
      <c r="P6" s="27"/>
      <c r="Q6" s="27">
        <v>1</v>
      </c>
      <c r="R6" s="27">
        <v>3</v>
      </c>
      <c r="S6" s="27">
        <f aca="true" t="shared" si="0" ref="S6:S28">SUM(C6:R6)</f>
        <v>15</v>
      </c>
    </row>
    <row r="7" spans="1:19" ht="12.75">
      <c r="A7" s="27">
        <f aca="true" t="shared" si="1" ref="A7:A28">A6+1</f>
        <v>2</v>
      </c>
      <c r="B7" s="39" t="s">
        <v>62</v>
      </c>
      <c r="C7" s="27"/>
      <c r="D7" s="27"/>
      <c r="E7" s="27">
        <v>3</v>
      </c>
      <c r="F7" s="27">
        <v>3</v>
      </c>
      <c r="G7" s="27"/>
      <c r="H7" s="27"/>
      <c r="I7" s="27"/>
      <c r="J7" s="27"/>
      <c r="K7" s="27"/>
      <c r="L7" s="27">
        <v>3</v>
      </c>
      <c r="M7" s="27"/>
      <c r="N7" s="27"/>
      <c r="O7" s="27"/>
      <c r="P7" s="27">
        <v>1</v>
      </c>
      <c r="Q7" s="27"/>
      <c r="R7" s="27"/>
      <c r="S7" s="27">
        <f t="shared" si="0"/>
        <v>10</v>
      </c>
    </row>
    <row r="8" spans="1:19" ht="12.75">
      <c r="A8" s="27">
        <f t="shared" si="1"/>
        <v>3</v>
      </c>
      <c r="B8" s="31" t="s">
        <v>47</v>
      </c>
      <c r="C8" s="24"/>
      <c r="D8" s="24">
        <v>1</v>
      </c>
      <c r="E8" s="24"/>
      <c r="F8" s="24"/>
      <c r="G8" s="24"/>
      <c r="H8" s="24"/>
      <c r="I8" s="24"/>
      <c r="J8" s="24"/>
      <c r="K8" s="24"/>
      <c r="L8" s="24"/>
      <c r="M8" s="24">
        <v>3</v>
      </c>
      <c r="N8" s="24"/>
      <c r="O8" s="24"/>
      <c r="P8" s="24">
        <v>2</v>
      </c>
      <c r="Q8" s="24">
        <v>2</v>
      </c>
      <c r="R8" s="24">
        <v>2</v>
      </c>
      <c r="S8" s="27">
        <f t="shared" si="0"/>
        <v>10</v>
      </c>
    </row>
    <row r="9" spans="1:19" ht="12" customHeight="1">
      <c r="A9" s="27">
        <f t="shared" si="1"/>
        <v>4</v>
      </c>
      <c r="B9" s="31" t="s">
        <v>43</v>
      </c>
      <c r="C9" s="24">
        <v>3</v>
      </c>
      <c r="D9" s="24"/>
      <c r="E9" s="24"/>
      <c r="F9" s="24"/>
      <c r="G9" s="24">
        <v>1</v>
      </c>
      <c r="H9" s="24"/>
      <c r="I9" s="24">
        <v>1</v>
      </c>
      <c r="J9" s="24"/>
      <c r="K9" s="24"/>
      <c r="L9" s="24">
        <v>1</v>
      </c>
      <c r="M9" s="24">
        <v>1</v>
      </c>
      <c r="N9" s="24"/>
      <c r="O9" s="24">
        <v>2</v>
      </c>
      <c r="P9" s="24"/>
      <c r="Q9" s="24"/>
      <c r="R9" s="24"/>
      <c r="S9" s="27">
        <f t="shared" si="0"/>
        <v>9</v>
      </c>
    </row>
    <row r="10" spans="1:19" ht="12.75">
      <c r="A10" s="27">
        <f t="shared" si="1"/>
        <v>5</v>
      </c>
      <c r="B10" s="31" t="s">
        <v>63</v>
      </c>
      <c r="C10" s="24"/>
      <c r="D10" s="24"/>
      <c r="E10" s="24"/>
      <c r="F10" s="24">
        <v>2</v>
      </c>
      <c r="G10" s="24"/>
      <c r="H10" s="24">
        <v>3</v>
      </c>
      <c r="I10" s="24"/>
      <c r="J10" s="24"/>
      <c r="K10" s="24"/>
      <c r="L10" s="24"/>
      <c r="M10" s="24"/>
      <c r="N10" s="24">
        <v>1</v>
      </c>
      <c r="O10" s="24">
        <v>3</v>
      </c>
      <c r="P10" s="24"/>
      <c r="Q10" s="24"/>
      <c r="R10" s="24"/>
      <c r="S10" s="27">
        <f t="shared" si="0"/>
        <v>9</v>
      </c>
    </row>
    <row r="11" spans="1:19" ht="12.75">
      <c r="A11" s="27">
        <f t="shared" si="1"/>
        <v>6</v>
      </c>
      <c r="B11" s="31" t="s">
        <v>72</v>
      </c>
      <c r="C11" s="24"/>
      <c r="D11" s="24"/>
      <c r="E11" s="24"/>
      <c r="F11" s="24"/>
      <c r="G11" s="24">
        <v>2</v>
      </c>
      <c r="H11" s="24">
        <v>1</v>
      </c>
      <c r="I11" s="24"/>
      <c r="J11" s="24">
        <v>3</v>
      </c>
      <c r="K11" s="24"/>
      <c r="L11" s="24"/>
      <c r="M11" s="24"/>
      <c r="N11" s="24"/>
      <c r="O11" s="24"/>
      <c r="P11" s="24"/>
      <c r="Q11" s="24">
        <v>3</v>
      </c>
      <c r="R11" s="24"/>
      <c r="S11" s="27">
        <f t="shared" si="0"/>
        <v>9</v>
      </c>
    </row>
    <row r="12" spans="1:19" ht="12.75">
      <c r="A12" s="27">
        <f t="shared" si="1"/>
        <v>7</v>
      </c>
      <c r="B12" s="31" t="s">
        <v>57</v>
      </c>
      <c r="C12" s="24"/>
      <c r="D12" s="24"/>
      <c r="E12" s="24">
        <v>1</v>
      </c>
      <c r="F12" s="24"/>
      <c r="G12" s="24"/>
      <c r="H12" s="24">
        <v>1</v>
      </c>
      <c r="I12" s="24"/>
      <c r="J12" s="24"/>
      <c r="K12" s="24">
        <v>3</v>
      </c>
      <c r="L12" s="24">
        <v>2</v>
      </c>
      <c r="M12" s="24"/>
      <c r="N12" s="24"/>
      <c r="O12" s="24"/>
      <c r="P12" s="24"/>
      <c r="Q12" s="24"/>
      <c r="R12" s="24">
        <v>1</v>
      </c>
      <c r="S12" s="27">
        <f t="shared" si="0"/>
        <v>8</v>
      </c>
    </row>
    <row r="13" spans="1:19" ht="12.75">
      <c r="A13" s="27">
        <f t="shared" si="1"/>
        <v>8</v>
      </c>
      <c r="B13" s="31" t="s">
        <v>56</v>
      </c>
      <c r="C13" s="24"/>
      <c r="D13" s="24"/>
      <c r="E13" s="24"/>
      <c r="F13" s="24"/>
      <c r="G13" s="24"/>
      <c r="H13" s="24">
        <v>2</v>
      </c>
      <c r="I13" s="24"/>
      <c r="J13" s="24"/>
      <c r="K13" s="24">
        <v>1</v>
      </c>
      <c r="L13" s="24"/>
      <c r="M13" s="24"/>
      <c r="N13" s="24"/>
      <c r="O13" s="24"/>
      <c r="P13" s="24">
        <v>3</v>
      </c>
      <c r="Q13" s="24"/>
      <c r="R13" s="24"/>
      <c r="S13" s="27">
        <f t="shared" si="0"/>
        <v>6</v>
      </c>
    </row>
    <row r="14" spans="1:19" ht="12.75">
      <c r="A14" s="27">
        <f t="shared" si="1"/>
        <v>9</v>
      </c>
      <c r="B14" s="31" t="s">
        <v>41</v>
      </c>
      <c r="C14" s="24">
        <v>2</v>
      </c>
      <c r="D14" s="24">
        <v>3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7">
        <f t="shared" si="0"/>
        <v>5</v>
      </c>
    </row>
    <row r="15" spans="1:19" ht="12.75">
      <c r="A15" s="27">
        <f t="shared" si="1"/>
        <v>10</v>
      </c>
      <c r="B15" s="31" t="s">
        <v>50</v>
      </c>
      <c r="C15" s="27">
        <v>3</v>
      </c>
      <c r="D15" s="27">
        <v>1</v>
      </c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>
        <f t="shared" si="0"/>
        <v>4</v>
      </c>
    </row>
    <row r="16" spans="1:19" ht="12.75">
      <c r="A16" s="27">
        <f t="shared" si="1"/>
        <v>11</v>
      </c>
      <c r="B16" s="31" t="s">
        <v>42</v>
      </c>
      <c r="C16" s="24"/>
      <c r="D16" s="24"/>
      <c r="E16" s="24">
        <v>2</v>
      </c>
      <c r="F16" s="24"/>
      <c r="G16" s="24"/>
      <c r="H16" s="24"/>
      <c r="I16" s="24"/>
      <c r="J16" s="24">
        <v>2</v>
      </c>
      <c r="K16" s="24"/>
      <c r="L16" s="24"/>
      <c r="M16" s="24"/>
      <c r="N16" s="24"/>
      <c r="O16" s="24"/>
      <c r="P16" s="24"/>
      <c r="Q16" s="24"/>
      <c r="R16" s="24"/>
      <c r="S16" s="27">
        <f t="shared" si="0"/>
        <v>4</v>
      </c>
    </row>
    <row r="17" spans="1:19" ht="12.75">
      <c r="A17" s="27">
        <f t="shared" si="1"/>
        <v>12</v>
      </c>
      <c r="B17" s="31" t="s">
        <v>48</v>
      </c>
      <c r="C17" s="24">
        <v>3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7">
        <f t="shared" si="0"/>
        <v>3</v>
      </c>
    </row>
    <row r="18" spans="1:19" ht="12.75">
      <c r="A18" s="27">
        <f t="shared" si="1"/>
        <v>13</v>
      </c>
      <c r="B18" s="31" t="s">
        <v>40</v>
      </c>
      <c r="C18" s="24">
        <v>3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7">
        <f t="shared" si="0"/>
        <v>3</v>
      </c>
    </row>
    <row r="19" spans="1:19" ht="12.75">
      <c r="A19" s="27">
        <f t="shared" si="1"/>
        <v>14</v>
      </c>
      <c r="B19" s="31" t="s">
        <v>69</v>
      </c>
      <c r="C19" s="24"/>
      <c r="D19" s="24"/>
      <c r="E19" s="24"/>
      <c r="F19" s="24"/>
      <c r="G19" s="24">
        <v>3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7">
        <f t="shared" si="0"/>
        <v>3</v>
      </c>
    </row>
    <row r="20" spans="1:19" ht="12.75">
      <c r="A20" s="27">
        <f t="shared" si="1"/>
        <v>15</v>
      </c>
      <c r="B20" s="31" t="s">
        <v>24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>
        <v>3</v>
      </c>
      <c r="O20" s="24"/>
      <c r="P20" s="24"/>
      <c r="Q20" s="24"/>
      <c r="R20" s="24"/>
      <c r="S20" s="27">
        <f t="shared" si="0"/>
        <v>3</v>
      </c>
    </row>
    <row r="21" spans="1:19" ht="12.75">
      <c r="A21" s="27">
        <f t="shared" si="1"/>
        <v>16</v>
      </c>
      <c r="B21" s="31" t="s">
        <v>104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>
        <v>3</v>
      </c>
      <c r="O21" s="24"/>
      <c r="P21" s="24"/>
      <c r="Q21" s="24"/>
      <c r="R21" s="24"/>
      <c r="S21" s="27">
        <f t="shared" si="0"/>
        <v>3</v>
      </c>
    </row>
    <row r="22" spans="1:19" ht="12.75">
      <c r="A22" s="27">
        <f t="shared" si="1"/>
        <v>17</v>
      </c>
      <c r="B22" s="31" t="s">
        <v>38</v>
      </c>
      <c r="C22" s="24"/>
      <c r="D22" s="24"/>
      <c r="E22" s="24"/>
      <c r="F22" s="24">
        <v>1</v>
      </c>
      <c r="G22" s="24"/>
      <c r="H22" s="24"/>
      <c r="I22" s="24"/>
      <c r="J22" s="24"/>
      <c r="K22" s="24"/>
      <c r="L22" s="24"/>
      <c r="M22" s="24">
        <v>2</v>
      </c>
      <c r="N22" s="24"/>
      <c r="O22" s="24"/>
      <c r="P22" s="24"/>
      <c r="Q22" s="24"/>
      <c r="R22" s="24"/>
      <c r="S22" s="27">
        <f t="shared" si="0"/>
        <v>3</v>
      </c>
    </row>
    <row r="23" spans="1:19" ht="12.75">
      <c r="A23" s="27">
        <f t="shared" si="1"/>
        <v>18</v>
      </c>
      <c r="B23" s="31" t="s">
        <v>46</v>
      </c>
      <c r="C23" s="24"/>
      <c r="D23" s="27">
        <v>2</v>
      </c>
      <c r="E23" s="27"/>
      <c r="F23" s="27"/>
      <c r="G23" s="27"/>
      <c r="H23" s="27"/>
      <c r="I23" s="27"/>
      <c r="J23" s="27"/>
      <c r="K23" s="24"/>
      <c r="L23" s="27"/>
      <c r="M23" s="27"/>
      <c r="N23" s="27"/>
      <c r="O23" s="27"/>
      <c r="P23" s="27"/>
      <c r="Q23" s="27"/>
      <c r="R23" s="27"/>
      <c r="S23" s="27">
        <f t="shared" si="0"/>
        <v>2</v>
      </c>
    </row>
    <row r="24" spans="1:19" ht="12.75">
      <c r="A24" s="27">
        <f t="shared" si="1"/>
        <v>19</v>
      </c>
      <c r="B24" s="31" t="s">
        <v>80</v>
      </c>
      <c r="C24" s="24"/>
      <c r="D24" s="24"/>
      <c r="E24" s="24"/>
      <c r="F24" s="24"/>
      <c r="G24" s="24"/>
      <c r="H24" s="24"/>
      <c r="I24" s="24"/>
      <c r="J24" s="24">
        <v>2</v>
      </c>
      <c r="K24" s="24"/>
      <c r="L24" s="24"/>
      <c r="M24" s="24"/>
      <c r="N24" s="24"/>
      <c r="O24" s="24"/>
      <c r="P24" s="24"/>
      <c r="Q24" s="24"/>
      <c r="R24" s="24"/>
      <c r="S24" s="27">
        <f t="shared" si="0"/>
        <v>2</v>
      </c>
    </row>
    <row r="25" spans="1:19" ht="12.75">
      <c r="A25" s="27">
        <f t="shared" si="1"/>
        <v>20</v>
      </c>
      <c r="B25" s="30" t="s">
        <v>78</v>
      </c>
      <c r="C25" s="24"/>
      <c r="D25" s="24"/>
      <c r="E25" s="24"/>
      <c r="F25" s="24"/>
      <c r="G25" s="24"/>
      <c r="H25" s="24"/>
      <c r="I25" s="24">
        <v>2</v>
      </c>
      <c r="J25" s="24"/>
      <c r="K25" s="24"/>
      <c r="L25" s="24"/>
      <c r="M25" s="24"/>
      <c r="N25" s="24"/>
      <c r="O25" s="24"/>
      <c r="P25" s="24"/>
      <c r="Q25" s="24"/>
      <c r="R25" s="24"/>
      <c r="S25" s="27">
        <f t="shared" si="0"/>
        <v>2</v>
      </c>
    </row>
    <row r="26" spans="1:19" ht="12.75">
      <c r="A26" s="27">
        <f t="shared" si="1"/>
        <v>21</v>
      </c>
      <c r="B26" s="29" t="s">
        <v>101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>
        <v>2</v>
      </c>
      <c r="N26" s="24"/>
      <c r="O26" s="24"/>
      <c r="P26" s="24"/>
      <c r="Q26" s="24"/>
      <c r="R26" s="24"/>
      <c r="S26" s="27">
        <f t="shared" si="0"/>
        <v>2</v>
      </c>
    </row>
    <row r="27" spans="1:19" ht="12.75">
      <c r="A27" s="27">
        <f t="shared" si="1"/>
        <v>22</v>
      </c>
      <c r="B27" s="30" t="s">
        <v>113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>
        <v>1</v>
      </c>
      <c r="P27" s="24"/>
      <c r="Q27" s="24"/>
      <c r="R27" s="24"/>
      <c r="S27" s="27">
        <f t="shared" si="0"/>
        <v>1</v>
      </c>
    </row>
    <row r="28" spans="1:19" ht="12.75">
      <c r="A28" s="27">
        <f t="shared" si="1"/>
        <v>23</v>
      </c>
      <c r="B28" s="31" t="s">
        <v>49</v>
      </c>
      <c r="C28" s="24">
        <v>1</v>
      </c>
      <c r="D28" s="27"/>
      <c r="E28" s="27"/>
      <c r="F28" s="27"/>
      <c r="G28" s="27"/>
      <c r="H28" s="27"/>
      <c r="I28" s="27"/>
      <c r="J28" s="27"/>
      <c r="K28" s="24"/>
      <c r="L28" s="27"/>
      <c r="M28" s="27"/>
      <c r="N28" s="27"/>
      <c r="O28" s="27"/>
      <c r="P28" s="27"/>
      <c r="Q28" s="27"/>
      <c r="R28" s="27"/>
      <c r="S28" s="27">
        <f t="shared" si="0"/>
        <v>1</v>
      </c>
    </row>
    <row r="29" spans="1:19" ht="12.75" customHeight="1">
      <c r="A29" s="76" t="s">
        <v>15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</row>
    <row r="30" spans="1:19" ht="12.75" customHeight="1">
      <c r="A30" s="78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</row>
  </sheetData>
  <mergeCells count="14">
    <mergeCell ref="A1:S1"/>
    <mergeCell ref="A2:S2"/>
    <mergeCell ref="G4:H4"/>
    <mergeCell ref="I4:J4"/>
    <mergeCell ref="K4:L4"/>
    <mergeCell ref="M4:N4"/>
    <mergeCell ref="A3:A4"/>
    <mergeCell ref="B3:B4"/>
    <mergeCell ref="C4:D4"/>
    <mergeCell ref="E4:F4"/>
    <mergeCell ref="A29:S30"/>
    <mergeCell ref="O4:P4"/>
    <mergeCell ref="Q4:R4"/>
    <mergeCell ref="C3:R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8"/>
  <sheetViews>
    <sheetView zoomScale="85" zoomScaleNormal="85" workbookViewId="0" topLeftCell="C29">
      <selection activeCell="J89" sqref="J89"/>
    </sheetView>
  </sheetViews>
  <sheetFormatPr defaultColWidth="9.140625" defaultRowHeight="12.75"/>
  <cols>
    <col min="1" max="1" width="41.8515625" style="0" bestFit="1" customWidth="1"/>
    <col min="2" max="2" width="7.8515625" style="0" bestFit="1" customWidth="1"/>
    <col min="4" max="4" width="36.7109375" style="0" bestFit="1" customWidth="1"/>
    <col min="7" max="7" width="41.8515625" style="0" bestFit="1" customWidth="1"/>
    <col min="9" max="9" width="11.140625" style="0" customWidth="1"/>
    <col min="10" max="10" width="36.7109375" style="0" bestFit="1" customWidth="1"/>
    <col min="12" max="12" width="15.140625" style="0" customWidth="1"/>
  </cols>
  <sheetData>
    <row r="1" spans="1:12" ht="12.75">
      <c r="A1" s="86" t="s">
        <v>20</v>
      </c>
      <c r="B1" s="86"/>
      <c r="C1" s="86"/>
      <c r="D1" s="86"/>
      <c r="E1" s="86"/>
      <c r="F1" s="86"/>
      <c r="G1" s="86" t="s">
        <v>20</v>
      </c>
      <c r="H1" s="86"/>
      <c r="I1" s="86"/>
      <c r="J1" s="86"/>
      <c r="K1" s="86"/>
      <c r="L1" s="86"/>
    </row>
    <row r="2" spans="1:12" ht="12.75">
      <c r="A2" s="96">
        <v>43226</v>
      </c>
      <c r="B2" s="97"/>
      <c r="C2" s="97"/>
      <c r="D2" s="96">
        <v>43226</v>
      </c>
      <c r="E2" s="97"/>
      <c r="F2" s="97"/>
      <c r="G2" s="96">
        <v>43233</v>
      </c>
      <c r="H2" s="97"/>
      <c r="I2" s="97"/>
      <c r="J2" s="96">
        <v>43233</v>
      </c>
      <c r="K2" s="97"/>
      <c r="L2" s="97"/>
    </row>
    <row r="3" spans="1:12" ht="12.75">
      <c r="A3" s="97" t="s">
        <v>11</v>
      </c>
      <c r="B3" s="97"/>
      <c r="C3" s="97"/>
      <c r="D3" s="97" t="s">
        <v>12</v>
      </c>
      <c r="E3" s="97"/>
      <c r="F3" s="97"/>
      <c r="G3" s="97" t="s">
        <v>11</v>
      </c>
      <c r="H3" s="97"/>
      <c r="I3" s="97"/>
      <c r="J3" s="97" t="s">
        <v>12</v>
      </c>
      <c r="K3" s="97"/>
      <c r="L3" s="97"/>
    </row>
    <row r="4" spans="1:12" ht="12.75">
      <c r="A4" s="2" t="s">
        <v>1</v>
      </c>
      <c r="B4" s="2" t="s">
        <v>17</v>
      </c>
      <c r="C4" s="2" t="s">
        <v>18</v>
      </c>
      <c r="D4" s="2" t="s">
        <v>1</v>
      </c>
      <c r="E4" s="2" t="s">
        <v>17</v>
      </c>
      <c r="F4" s="2" t="s">
        <v>18</v>
      </c>
      <c r="G4" s="2" t="s">
        <v>1</v>
      </c>
      <c r="H4" s="2" t="s">
        <v>17</v>
      </c>
      <c r="I4" s="2" t="s">
        <v>18</v>
      </c>
      <c r="J4" s="2" t="s">
        <v>1</v>
      </c>
      <c r="K4" s="2" t="s">
        <v>17</v>
      </c>
      <c r="L4" s="2" t="s">
        <v>18</v>
      </c>
    </row>
    <row r="5" spans="1:12" ht="13.5" customHeight="1">
      <c r="A5" s="30" t="s">
        <v>43</v>
      </c>
      <c r="B5" s="32">
        <v>142</v>
      </c>
      <c r="C5" s="27">
        <f aca="true" t="shared" si="0" ref="C5:C21">ABS(143-B5)</f>
        <v>1</v>
      </c>
      <c r="D5" s="36" t="s">
        <v>41</v>
      </c>
      <c r="E5" s="36">
        <v>1859</v>
      </c>
      <c r="F5" s="36">
        <f aca="true" t="shared" si="1" ref="F5:F21">ABS(1859-E5)</f>
        <v>0</v>
      </c>
      <c r="G5" s="36" t="s">
        <v>58</v>
      </c>
      <c r="H5" s="38">
        <v>24.7</v>
      </c>
      <c r="I5" s="38">
        <f aca="true" t="shared" si="2" ref="I5:I16">ABS(24.4-H5)</f>
        <v>0.3000000000000007</v>
      </c>
      <c r="J5" s="36" t="s">
        <v>58</v>
      </c>
      <c r="K5" s="36">
        <v>13</v>
      </c>
      <c r="L5" s="36">
        <f aca="true" t="shared" si="3" ref="L5:L16">ABS(15-K5)</f>
        <v>2</v>
      </c>
    </row>
    <row r="6" spans="1:12" ht="13.5" customHeight="1">
      <c r="A6" s="30" t="s">
        <v>48</v>
      </c>
      <c r="B6" s="32">
        <v>142</v>
      </c>
      <c r="C6" s="27">
        <f t="shared" si="0"/>
        <v>1</v>
      </c>
      <c r="D6" s="30" t="s">
        <v>46</v>
      </c>
      <c r="E6" s="30">
        <v>1858</v>
      </c>
      <c r="F6" s="30">
        <f t="shared" si="1"/>
        <v>1</v>
      </c>
      <c r="G6" s="31" t="s">
        <v>42</v>
      </c>
      <c r="H6" s="27">
        <v>23.7</v>
      </c>
      <c r="I6" s="27">
        <f t="shared" si="2"/>
        <v>0.6999999999999993</v>
      </c>
      <c r="J6" s="30" t="s">
        <v>27</v>
      </c>
      <c r="K6" s="30">
        <v>19</v>
      </c>
      <c r="L6" s="30">
        <f t="shared" si="3"/>
        <v>4</v>
      </c>
    </row>
    <row r="7" spans="1:12" ht="13.5" customHeight="1">
      <c r="A7" s="30" t="s">
        <v>50</v>
      </c>
      <c r="B7" s="32">
        <v>144</v>
      </c>
      <c r="C7" s="27">
        <f t="shared" si="0"/>
        <v>1</v>
      </c>
      <c r="D7" s="30" t="s">
        <v>50</v>
      </c>
      <c r="E7" s="30">
        <v>1862</v>
      </c>
      <c r="F7" s="30">
        <f t="shared" si="1"/>
        <v>3</v>
      </c>
      <c r="G7" s="30" t="s">
        <v>57</v>
      </c>
      <c r="H7" s="27">
        <v>23.4</v>
      </c>
      <c r="I7" s="27">
        <f t="shared" si="2"/>
        <v>1</v>
      </c>
      <c r="J7" s="30" t="s">
        <v>38</v>
      </c>
      <c r="K7" s="30">
        <v>27</v>
      </c>
      <c r="L7" s="30">
        <f t="shared" si="3"/>
        <v>12</v>
      </c>
    </row>
    <row r="8" spans="1:12" ht="13.5" customHeight="1">
      <c r="A8" s="36" t="s">
        <v>52</v>
      </c>
      <c r="B8" s="37">
        <v>144</v>
      </c>
      <c r="C8" s="38">
        <f t="shared" si="0"/>
        <v>1</v>
      </c>
      <c r="D8" s="30" t="s">
        <v>47</v>
      </c>
      <c r="E8" s="30">
        <v>1862</v>
      </c>
      <c r="F8" s="30">
        <f t="shared" si="1"/>
        <v>3</v>
      </c>
      <c r="G8" s="30" t="s">
        <v>56</v>
      </c>
      <c r="H8" s="27">
        <v>21.6</v>
      </c>
      <c r="I8" s="27">
        <f t="shared" si="2"/>
        <v>2.799999999999997</v>
      </c>
      <c r="J8" s="30" t="s">
        <v>57</v>
      </c>
      <c r="K8" s="30">
        <v>38</v>
      </c>
      <c r="L8" s="30">
        <f t="shared" si="3"/>
        <v>23</v>
      </c>
    </row>
    <row r="9" spans="1:12" ht="13.5" customHeight="1">
      <c r="A9" s="29" t="s">
        <v>35</v>
      </c>
      <c r="B9" s="24">
        <v>144</v>
      </c>
      <c r="C9" s="27">
        <f t="shared" si="0"/>
        <v>1</v>
      </c>
      <c r="D9" s="30" t="s">
        <v>51</v>
      </c>
      <c r="E9" s="30">
        <v>1867</v>
      </c>
      <c r="F9" s="30">
        <f t="shared" si="1"/>
        <v>8</v>
      </c>
      <c r="G9" s="30" t="s">
        <v>47</v>
      </c>
      <c r="H9" s="27">
        <v>27.4</v>
      </c>
      <c r="I9" s="27">
        <f t="shared" si="2"/>
        <v>3</v>
      </c>
      <c r="J9" s="30" t="s">
        <v>43</v>
      </c>
      <c r="K9" s="30">
        <v>42</v>
      </c>
      <c r="L9" s="30">
        <f t="shared" si="3"/>
        <v>27</v>
      </c>
    </row>
    <row r="10" spans="1:12" ht="13.5" customHeight="1">
      <c r="A10" s="30" t="s">
        <v>41</v>
      </c>
      <c r="B10" s="32">
        <v>139</v>
      </c>
      <c r="C10" s="27">
        <f t="shared" si="0"/>
        <v>4</v>
      </c>
      <c r="D10" s="30" t="s">
        <v>24</v>
      </c>
      <c r="E10" s="30">
        <v>1870</v>
      </c>
      <c r="F10" s="30">
        <f t="shared" si="1"/>
        <v>11</v>
      </c>
      <c r="G10" s="30" t="s">
        <v>45</v>
      </c>
      <c r="H10" s="27">
        <v>29.4</v>
      </c>
      <c r="I10" s="27">
        <f t="shared" si="2"/>
        <v>5</v>
      </c>
      <c r="J10" s="30" t="s">
        <v>45</v>
      </c>
      <c r="K10" s="30">
        <v>55</v>
      </c>
      <c r="L10" s="30">
        <f t="shared" si="3"/>
        <v>40</v>
      </c>
    </row>
    <row r="11" spans="1:12" ht="13.5" customHeight="1">
      <c r="A11" s="30" t="s">
        <v>49</v>
      </c>
      <c r="B11" s="32">
        <v>149</v>
      </c>
      <c r="C11" s="27">
        <f t="shared" si="0"/>
        <v>6</v>
      </c>
      <c r="D11" s="30" t="s">
        <v>27</v>
      </c>
      <c r="E11" s="30">
        <v>1847</v>
      </c>
      <c r="F11" s="30">
        <f t="shared" si="1"/>
        <v>12</v>
      </c>
      <c r="G11" s="29" t="s">
        <v>35</v>
      </c>
      <c r="H11" s="24">
        <v>18.5</v>
      </c>
      <c r="I11" s="27">
        <f t="shared" si="2"/>
        <v>5.899999999999999</v>
      </c>
      <c r="J11" s="30" t="s">
        <v>59</v>
      </c>
      <c r="K11" s="30">
        <v>58</v>
      </c>
      <c r="L11" s="30">
        <f t="shared" si="3"/>
        <v>43</v>
      </c>
    </row>
    <row r="12" spans="1:12" ht="13.5" customHeight="1">
      <c r="A12" s="30" t="s">
        <v>38</v>
      </c>
      <c r="B12" s="32">
        <v>151</v>
      </c>
      <c r="C12" s="27">
        <f t="shared" si="0"/>
        <v>8</v>
      </c>
      <c r="D12" s="30" t="s">
        <v>38</v>
      </c>
      <c r="E12" s="30">
        <v>1877</v>
      </c>
      <c r="F12" s="30">
        <f t="shared" si="1"/>
        <v>18</v>
      </c>
      <c r="G12" s="30" t="s">
        <v>43</v>
      </c>
      <c r="H12" s="27">
        <v>12.6</v>
      </c>
      <c r="I12" s="27">
        <f t="shared" si="2"/>
        <v>11.799999999999999</v>
      </c>
      <c r="J12" s="30" t="s">
        <v>24</v>
      </c>
      <c r="K12" s="30">
        <v>97</v>
      </c>
      <c r="L12" s="30">
        <f t="shared" si="3"/>
        <v>82</v>
      </c>
    </row>
    <row r="13" spans="1:12" ht="13.5" customHeight="1">
      <c r="A13" s="30" t="s">
        <v>46</v>
      </c>
      <c r="B13" s="32">
        <v>135</v>
      </c>
      <c r="C13" s="27">
        <f t="shared" si="0"/>
        <v>8</v>
      </c>
      <c r="D13" s="30" t="s">
        <v>43</v>
      </c>
      <c r="E13" s="30">
        <v>1884</v>
      </c>
      <c r="F13" s="30">
        <f t="shared" si="1"/>
        <v>25</v>
      </c>
      <c r="G13" s="30" t="s">
        <v>59</v>
      </c>
      <c r="H13" s="27">
        <v>38.6</v>
      </c>
      <c r="I13" s="27">
        <f t="shared" si="2"/>
        <v>14.200000000000003</v>
      </c>
      <c r="J13" s="29" t="s">
        <v>35</v>
      </c>
      <c r="K13" s="30">
        <v>101</v>
      </c>
      <c r="L13" s="30">
        <f t="shared" si="3"/>
        <v>86</v>
      </c>
    </row>
    <row r="14" spans="1:12" ht="13.5" customHeight="1">
      <c r="A14" s="31" t="s">
        <v>42</v>
      </c>
      <c r="B14" s="32">
        <v>134</v>
      </c>
      <c r="C14" s="27">
        <f t="shared" si="0"/>
        <v>9</v>
      </c>
      <c r="D14" s="29" t="s">
        <v>35</v>
      </c>
      <c r="E14" s="30">
        <v>1831</v>
      </c>
      <c r="F14" s="30">
        <f t="shared" si="1"/>
        <v>28</v>
      </c>
      <c r="G14" s="30" t="s">
        <v>27</v>
      </c>
      <c r="H14" s="27">
        <v>45.9</v>
      </c>
      <c r="I14" s="27">
        <f t="shared" si="2"/>
        <v>21.5</v>
      </c>
      <c r="J14" s="30" t="s">
        <v>56</v>
      </c>
      <c r="K14" s="30">
        <v>173</v>
      </c>
      <c r="L14" s="30">
        <f t="shared" si="3"/>
        <v>158</v>
      </c>
    </row>
    <row r="15" spans="1:12" ht="13.5" customHeight="1">
      <c r="A15" s="30" t="s">
        <v>51</v>
      </c>
      <c r="B15" s="32">
        <v>130</v>
      </c>
      <c r="C15" s="27">
        <f t="shared" si="0"/>
        <v>13</v>
      </c>
      <c r="D15" s="30" t="s">
        <v>48</v>
      </c>
      <c r="E15" s="30">
        <v>1825</v>
      </c>
      <c r="F15" s="30">
        <f t="shared" si="1"/>
        <v>34</v>
      </c>
      <c r="G15" s="30" t="s">
        <v>24</v>
      </c>
      <c r="H15" s="27">
        <v>73</v>
      </c>
      <c r="I15" s="27">
        <f t="shared" si="2"/>
        <v>48.6</v>
      </c>
      <c r="J15" s="31" t="s">
        <v>42</v>
      </c>
      <c r="K15" s="30">
        <v>310</v>
      </c>
      <c r="L15" s="30">
        <f t="shared" si="3"/>
        <v>295</v>
      </c>
    </row>
    <row r="16" spans="1:12" ht="13.5" customHeight="1">
      <c r="A16" s="30" t="s">
        <v>27</v>
      </c>
      <c r="B16" s="32">
        <v>129</v>
      </c>
      <c r="C16" s="27">
        <f t="shared" si="0"/>
        <v>14</v>
      </c>
      <c r="D16" s="30" t="s">
        <v>45</v>
      </c>
      <c r="E16" s="30">
        <v>1821</v>
      </c>
      <c r="F16" s="30">
        <f t="shared" si="1"/>
        <v>38</v>
      </c>
      <c r="G16" s="30" t="s">
        <v>38</v>
      </c>
      <c r="H16" s="27">
        <v>81.5</v>
      </c>
      <c r="I16" s="27">
        <f t="shared" si="2"/>
        <v>57.1</v>
      </c>
      <c r="J16" s="30" t="s">
        <v>47</v>
      </c>
      <c r="K16" s="30">
        <v>569</v>
      </c>
      <c r="L16" s="30">
        <f t="shared" si="3"/>
        <v>554</v>
      </c>
    </row>
    <row r="17" spans="1:12" ht="13.5" customHeight="1">
      <c r="A17" s="30" t="s">
        <v>44</v>
      </c>
      <c r="B17" s="32">
        <v>128</v>
      </c>
      <c r="C17" s="27">
        <f t="shared" si="0"/>
        <v>15</v>
      </c>
      <c r="D17" s="30" t="s">
        <v>49</v>
      </c>
      <c r="E17" s="30">
        <v>1773</v>
      </c>
      <c r="F17" s="30">
        <f t="shared" si="1"/>
        <v>86</v>
      </c>
      <c r="G17" s="30"/>
      <c r="H17" s="32"/>
      <c r="I17" s="27"/>
      <c r="J17" s="30"/>
      <c r="K17" s="30"/>
      <c r="L17" s="30"/>
    </row>
    <row r="18" spans="1:12" ht="13.5" customHeight="1">
      <c r="A18" s="30" t="s">
        <v>47</v>
      </c>
      <c r="B18" s="32">
        <v>128</v>
      </c>
      <c r="C18" s="27">
        <f t="shared" si="0"/>
        <v>15</v>
      </c>
      <c r="D18" s="31" t="s">
        <v>42</v>
      </c>
      <c r="E18" s="30">
        <v>1742</v>
      </c>
      <c r="F18" s="30">
        <f t="shared" si="1"/>
        <v>117</v>
      </c>
      <c r="G18" s="30"/>
      <c r="H18" s="32"/>
      <c r="I18" s="27"/>
      <c r="J18" s="31"/>
      <c r="K18" s="30"/>
      <c r="L18" s="30"/>
    </row>
    <row r="19" spans="1:12" ht="13.5" customHeight="1">
      <c r="A19" s="30" t="s">
        <v>24</v>
      </c>
      <c r="B19" s="32">
        <v>128</v>
      </c>
      <c r="C19" s="27">
        <f t="shared" si="0"/>
        <v>15</v>
      </c>
      <c r="D19" s="30" t="s">
        <v>44</v>
      </c>
      <c r="E19" s="30">
        <v>1737</v>
      </c>
      <c r="F19" s="30">
        <f t="shared" si="1"/>
        <v>122</v>
      </c>
      <c r="G19" s="30"/>
      <c r="H19" s="32"/>
      <c r="I19" s="27"/>
      <c r="J19" s="30"/>
      <c r="K19" s="30"/>
      <c r="L19" s="30"/>
    </row>
    <row r="20" spans="1:12" ht="13.5" customHeight="1">
      <c r="A20" s="30" t="s">
        <v>39</v>
      </c>
      <c r="B20" s="32">
        <v>160</v>
      </c>
      <c r="C20" s="27">
        <f t="shared" si="0"/>
        <v>17</v>
      </c>
      <c r="D20" s="30" t="s">
        <v>52</v>
      </c>
      <c r="E20" s="30">
        <v>1736</v>
      </c>
      <c r="F20" s="30">
        <f t="shared" si="1"/>
        <v>123</v>
      </c>
      <c r="G20" s="30"/>
      <c r="H20" s="32"/>
      <c r="I20" s="27"/>
      <c r="J20" s="30"/>
      <c r="K20" s="30"/>
      <c r="L20" s="30"/>
    </row>
    <row r="21" spans="1:12" ht="13.5" customHeight="1">
      <c r="A21" s="30" t="s">
        <v>45</v>
      </c>
      <c r="B21" s="32">
        <v>82</v>
      </c>
      <c r="C21" s="27">
        <f t="shared" si="0"/>
        <v>61</v>
      </c>
      <c r="D21" s="30" t="s">
        <v>39</v>
      </c>
      <c r="E21" s="30">
        <v>1578</v>
      </c>
      <c r="F21" s="30">
        <f t="shared" si="1"/>
        <v>281</v>
      </c>
      <c r="G21" s="30"/>
      <c r="H21" s="32"/>
      <c r="I21" s="27"/>
      <c r="J21" s="30"/>
      <c r="K21" s="30"/>
      <c r="L21" s="30"/>
    </row>
    <row r="22" spans="1:12" ht="13.5" customHeight="1">
      <c r="A22" s="29"/>
      <c r="B22" s="24"/>
      <c r="C22" s="27"/>
      <c r="D22" s="30"/>
      <c r="E22" s="29"/>
      <c r="F22" s="30"/>
      <c r="G22" s="29"/>
      <c r="H22" s="24"/>
      <c r="I22" s="27"/>
      <c r="J22" s="30"/>
      <c r="K22" s="29"/>
      <c r="L22" s="30"/>
    </row>
    <row r="23" spans="1:12" ht="12.75">
      <c r="A23" s="90" t="s">
        <v>19</v>
      </c>
      <c r="B23" s="91"/>
      <c r="C23" s="91"/>
      <c r="D23" s="91"/>
      <c r="E23" s="91"/>
      <c r="F23" s="92"/>
      <c r="G23" s="90" t="s">
        <v>19</v>
      </c>
      <c r="H23" s="91"/>
      <c r="I23" s="91"/>
      <c r="J23" s="91"/>
      <c r="K23" s="91"/>
      <c r="L23" s="92"/>
    </row>
    <row r="24" spans="1:12" ht="12.75" customHeight="1">
      <c r="A24" s="93" t="s">
        <v>22</v>
      </c>
      <c r="B24" s="93"/>
      <c r="C24" s="93"/>
      <c r="D24" s="93" t="s">
        <v>23</v>
      </c>
      <c r="E24" s="93"/>
      <c r="F24" s="93"/>
      <c r="G24" s="93" t="s">
        <v>22</v>
      </c>
      <c r="H24" s="93"/>
      <c r="I24" s="93"/>
      <c r="J24" s="93" t="s">
        <v>23</v>
      </c>
      <c r="K24" s="93"/>
      <c r="L24" s="93"/>
    </row>
    <row r="25" spans="1:12" ht="12.7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</row>
    <row r="26" spans="1:12" ht="12.75">
      <c r="A26" s="94" t="s">
        <v>54</v>
      </c>
      <c r="B26" s="93"/>
      <c r="C26" s="93"/>
      <c r="D26" s="95" t="s">
        <v>53</v>
      </c>
      <c r="E26" s="93"/>
      <c r="F26" s="93"/>
      <c r="G26" s="94" t="s">
        <v>60</v>
      </c>
      <c r="H26" s="93"/>
      <c r="I26" s="93"/>
      <c r="J26" s="95" t="s">
        <v>61</v>
      </c>
      <c r="K26" s="93"/>
      <c r="L26" s="93"/>
    </row>
    <row r="27" spans="1:12" ht="12.75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</row>
    <row r="28" spans="1:12" ht="12.75">
      <c r="A28" s="86" t="s">
        <v>20</v>
      </c>
      <c r="B28" s="86"/>
      <c r="C28" s="86"/>
      <c r="D28" s="86"/>
      <c r="E28" s="86"/>
      <c r="F28" s="86"/>
      <c r="G28" s="86" t="s">
        <v>20</v>
      </c>
      <c r="H28" s="86"/>
      <c r="I28" s="86"/>
      <c r="J28" s="86"/>
      <c r="K28" s="86"/>
      <c r="L28" s="86"/>
    </row>
    <row r="29" spans="1:12" ht="12.75">
      <c r="A29" s="96">
        <v>43240</v>
      </c>
      <c r="B29" s="97"/>
      <c r="C29" s="97"/>
      <c r="D29" s="96">
        <v>43240</v>
      </c>
      <c r="E29" s="97"/>
      <c r="F29" s="97"/>
      <c r="G29" s="96">
        <v>43247</v>
      </c>
      <c r="H29" s="97"/>
      <c r="I29" s="97"/>
      <c r="J29" s="96">
        <v>43247</v>
      </c>
      <c r="K29" s="97"/>
      <c r="L29" s="97"/>
    </row>
    <row r="30" spans="1:12" ht="12.75">
      <c r="A30" s="97" t="s">
        <v>11</v>
      </c>
      <c r="B30" s="97"/>
      <c r="C30" s="97"/>
      <c r="D30" s="97" t="s">
        <v>12</v>
      </c>
      <c r="E30" s="97"/>
      <c r="F30" s="97"/>
      <c r="G30" s="97" t="s">
        <v>11</v>
      </c>
      <c r="H30" s="97"/>
      <c r="I30" s="97"/>
      <c r="J30" s="97" t="s">
        <v>12</v>
      </c>
      <c r="K30" s="97"/>
      <c r="L30" s="97"/>
    </row>
    <row r="31" spans="1:12" ht="12.75">
      <c r="A31" s="2" t="s">
        <v>1</v>
      </c>
      <c r="B31" s="2" t="s">
        <v>17</v>
      </c>
      <c r="C31" s="2" t="s">
        <v>18</v>
      </c>
      <c r="D31" s="2" t="s">
        <v>1</v>
      </c>
      <c r="E31" s="2" t="s">
        <v>17</v>
      </c>
      <c r="F31" s="2" t="s">
        <v>18</v>
      </c>
      <c r="G31" s="2" t="s">
        <v>1</v>
      </c>
      <c r="H31" s="2" t="s">
        <v>17</v>
      </c>
      <c r="I31" s="2" t="s">
        <v>18</v>
      </c>
      <c r="J31" s="2" t="s">
        <v>1</v>
      </c>
      <c r="K31" s="2" t="s">
        <v>17</v>
      </c>
      <c r="L31" s="2" t="s">
        <v>18</v>
      </c>
    </row>
    <row r="32" spans="1:12" ht="12.75">
      <c r="A32" s="36" t="s">
        <v>69</v>
      </c>
      <c r="B32" s="37">
        <v>537</v>
      </c>
      <c r="C32" s="38">
        <f aca="true" t="shared" si="4" ref="C32:C48">ABS(587-B32)</f>
        <v>50</v>
      </c>
      <c r="D32" s="36" t="s">
        <v>27</v>
      </c>
      <c r="E32" s="36">
        <v>361</v>
      </c>
      <c r="F32" s="36">
        <f aca="true" t="shared" si="5" ref="F32:F48">ABS(351-E32)</f>
        <v>10</v>
      </c>
      <c r="G32" s="44" t="s">
        <v>35</v>
      </c>
      <c r="H32" s="45">
        <v>0.19</v>
      </c>
      <c r="I32" s="38">
        <f aca="true" t="shared" si="6" ref="I32:I45">ABS(0.2-H32)</f>
        <v>0.010000000000000009</v>
      </c>
      <c r="J32" s="36" t="s">
        <v>72</v>
      </c>
      <c r="K32" s="36">
        <v>151</v>
      </c>
      <c r="L32" s="36">
        <f aca="true" t="shared" si="7" ref="L32:L45">ABS(149-K32)</f>
        <v>2</v>
      </c>
    </row>
    <row r="33" spans="1:12" ht="12.75">
      <c r="A33" s="30" t="s">
        <v>72</v>
      </c>
      <c r="B33" s="32">
        <v>483</v>
      </c>
      <c r="C33" s="27">
        <f t="shared" si="4"/>
        <v>104</v>
      </c>
      <c r="D33" s="30" t="s">
        <v>56</v>
      </c>
      <c r="E33" s="30">
        <v>338</v>
      </c>
      <c r="F33" s="30">
        <f t="shared" si="5"/>
        <v>13</v>
      </c>
      <c r="G33" s="30" t="s">
        <v>78</v>
      </c>
      <c r="H33" s="32">
        <v>0.18</v>
      </c>
      <c r="I33" s="27">
        <f t="shared" si="6"/>
        <v>0.020000000000000018</v>
      </c>
      <c r="J33" s="30" t="s">
        <v>80</v>
      </c>
      <c r="K33" s="30">
        <v>133</v>
      </c>
      <c r="L33" s="30">
        <f t="shared" si="7"/>
        <v>16</v>
      </c>
    </row>
    <row r="34" spans="1:12" ht="12.75">
      <c r="A34" s="30" t="s">
        <v>43</v>
      </c>
      <c r="B34" s="32">
        <v>420</v>
      </c>
      <c r="C34" s="27">
        <f t="shared" si="4"/>
        <v>167</v>
      </c>
      <c r="D34" s="30" t="s">
        <v>57</v>
      </c>
      <c r="E34" s="30">
        <v>330</v>
      </c>
      <c r="F34" s="30">
        <f t="shared" si="5"/>
        <v>21</v>
      </c>
      <c r="G34" s="30" t="s">
        <v>43</v>
      </c>
      <c r="H34" s="32">
        <v>0.175</v>
      </c>
      <c r="I34" s="27">
        <f t="shared" si="6"/>
        <v>0.025000000000000022</v>
      </c>
      <c r="J34" s="31" t="s">
        <v>42</v>
      </c>
      <c r="K34" s="30">
        <v>133</v>
      </c>
      <c r="L34" s="30">
        <f t="shared" si="7"/>
        <v>16</v>
      </c>
    </row>
    <row r="35" spans="1:12" ht="12.75">
      <c r="A35" s="30" t="s">
        <v>27</v>
      </c>
      <c r="B35" s="32">
        <v>420</v>
      </c>
      <c r="C35" s="27">
        <f t="shared" si="4"/>
        <v>167</v>
      </c>
      <c r="D35" s="30" t="s">
        <v>73</v>
      </c>
      <c r="E35" s="30">
        <v>330</v>
      </c>
      <c r="F35" s="30">
        <f t="shared" si="5"/>
        <v>21</v>
      </c>
      <c r="G35" s="30" t="s">
        <v>79</v>
      </c>
      <c r="H35" s="32">
        <v>0.25</v>
      </c>
      <c r="I35" s="27">
        <f t="shared" si="6"/>
        <v>0.04999999999999999</v>
      </c>
      <c r="J35" s="29" t="s">
        <v>35</v>
      </c>
      <c r="K35" s="30">
        <v>178</v>
      </c>
      <c r="L35" s="30">
        <f t="shared" si="7"/>
        <v>29</v>
      </c>
    </row>
    <row r="36" spans="1:12" ht="12.75">
      <c r="A36" s="30" t="s">
        <v>70</v>
      </c>
      <c r="B36" s="32">
        <v>402</v>
      </c>
      <c r="C36" s="27">
        <f t="shared" si="4"/>
        <v>185</v>
      </c>
      <c r="D36" s="30" t="s">
        <v>24</v>
      </c>
      <c r="E36" s="30">
        <v>383</v>
      </c>
      <c r="F36" s="30">
        <f t="shared" si="5"/>
        <v>32</v>
      </c>
      <c r="G36" s="30" t="s">
        <v>27</v>
      </c>
      <c r="H36" s="32">
        <v>0.27</v>
      </c>
      <c r="I36" s="27">
        <f t="shared" si="6"/>
        <v>0.07</v>
      </c>
      <c r="J36" s="30" t="s">
        <v>78</v>
      </c>
      <c r="K36" s="30">
        <v>113</v>
      </c>
      <c r="L36" s="30">
        <f t="shared" si="7"/>
        <v>36</v>
      </c>
    </row>
    <row r="37" spans="1:12" ht="12.75">
      <c r="A37" s="30" t="s">
        <v>71</v>
      </c>
      <c r="B37" s="32">
        <v>375</v>
      </c>
      <c r="C37" s="27">
        <f t="shared" si="4"/>
        <v>212</v>
      </c>
      <c r="D37" s="30" t="s">
        <v>68</v>
      </c>
      <c r="E37" s="30">
        <v>315</v>
      </c>
      <c r="F37" s="30">
        <f t="shared" si="5"/>
        <v>36</v>
      </c>
      <c r="G37" s="31" t="s">
        <v>42</v>
      </c>
      <c r="H37" s="32">
        <v>0.33</v>
      </c>
      <c r="I37" s="27">
        <f t="shared" si="6"/>
        <v>0.13</v>
      </c>
      <c r="J37" s="30" t="s">
        <v>24</v>
      </c>
      <c r="K37" s="30">
        <v>207</v>
      </c>
      <c r="L37" s="30">
        <f t="shared" si="7"/>
        <v>58</v>
      </c>
    </row>
    <row r="38" spans="1:12" ht="12.75">
      <c r="A38" s="30" t="s">
        <v>47</v>
      </c>
      <c r="B38" s="32">
        <v>369</v>
      </c>
      <c r="C38" s="27">
        <f t="shared" si="4"/>
        <v>218</v>
      </c>
      <c r="D38" s="30" t="s">
        <v>69</v>
      </c>
      <c r="E38" s="30">
        <v>313</v>
      </c>
      <c r="F38" s="30">
        <f t="shared" si="5"/>
        <v>38</v>
      </c>
      <c r="G38" s="30" t="s">
        <v>72</v>
      </c>
      <c r="H38" s="32">
        <v>0.06</v>
      </c>
      <c r="I38" s="27">
        <f t="shared" si="6"/>
        <v>0.14</v>
      </c>
      <c r="J38" s="30" t="s">
        <v>83</v>
      </c>
      <c r="K38" s="30">
        <v>250</v>
      </c>
      <c r="L38" s="30">
        <f t="shared" si="7"/>
        <v>101</v>
      </c>
    </row>
    <row r="39" spans="1:12" ht="12.75">
      <c r="A39" s="30" t="s">
        <v>67</v>
      </c>
      <c r="B39" s="32">
        <v>345</v>
      </c>
      <c r="C39" s="27">
        <f t="shared" si="4"/>
        <v>242</v>
      </c>
      <c r="D39" s="31" t="s">
        <v>42</v>
      </c>
      <c r="E39" s="30">
        <v>390</v>
      </c>
      <c r="F39" s="30">
        <f t="shared" si="5"/>
        <v>39</v>
      </c>
      <c r="G39" s="30" t="s">
        <v>47</v>
      </c>
      <c r="H39" s="32">
        <v>0.05</v>
      </c>
      <c r="I39" s="27">
        <f t="shared" si="6"/>
        <v>0.15000000000000002</v>
      </c>
      <c r="J39" s="30" t="s">
        <v>27</v>
      </c>
      <c r="K39" s="30">
        <v>270</v>
      </c>
      <c r="L39" s="30">
        <f t="shared" si="7"/>
        <v>121</v>
      </c>
    </row>
    <row r="40" spans="1:12" ht="12.75">
      <c r="A40" s="30" t="s">
        <v>66</v>
      </c>
      <c r="B40" s="32">
        <v>327</v>
      </c>
      <c r="C40" s="27">
        <f t="shared" si="4"/>
        <v>260</v>
      </c>
      <c r="D40" s="30" t="s">
        <v>66</v>
      </c>
      <c r="E40" s="30">
        <v>298</v>
      </c>
      <c r="F40" s="30">
        <f t="shared" si="5"/>
        <v>53</v>
      </c>
      <c r="G40" s="30" t="s">
        <v>83</v>
      </c>
      <c r="H40" s="32">
        <v>0.05</v>
      </c>
      <c r="I40" s="27">
        <f t="shared" si="6"/>
        <v>0.15000000000000002</v>
      </c>
      <c r="J40" s="30" t="s">
        <v>47</v>
      </c>
      <c r="K40" s="30">
        <v>278</v>
      </c>
      <c r="L40" s="30">
        <f t="shared" si="7"/>
        <v>129</v>
      </c>
    </row>
    <row r="41" spans="1:12" ht="12.75">
      <c r="A41" s="30" t="s">
        <v>68</v>
      </c>
      <c r="B41" s="32">
        <v>325</v>
      </c>
      <c r="C41" s="27">
        <f t="shared" si="4"/>
        <v>262</v>
      </c>
      <c r="D41" s="30" t="s">
        <v>43</v>
      </c>
      <c r="E41" s="30">
        <v>420</v>
      </c>
      <c r="F41" s="30">
        <f t="shared" si="5"/>
        <v>69</v>
      </c>
      <c r="G41" s="30" t="s">
        <v>24</v>
      </c>
      <c r="H41" s="32">
        <v>0.03</v>
      </c>
      <c r="I41" s="27">
        <f t="shared" si="6"/>
        <v>0.17</v>
      </c>
      <c r="J41" s="30" t="s">
        <v>56</v>
      </c>
      <c r="K41" s="30">
        <v>348.5</v>
      </c>
      <c r="L41" s="30">
        <f t="shared" si="7"/>
        <v>199.5</v>
      </c>
    </row>
    <row r="42" spans="1:12" ht="12.75">
      <c r="A42" s="29" t="s">
        <v>35</v>
      </c>
      <c r="B42" s="24">
        <v>872</v>
      </c>
      <c r="C42" s="27">
        <f t="shared" si="4"/>
        <v>285</v>
      </c>
      <c r="D42" s="30" t="s">
        <v>47</v>
      </c>
      <c r="E42" s="30">
        <v>275</v>
      </c>
      <c r="F42" s="30">
        <f t="shared" si="5"/>
        <v>76</v>
      </c>
      <c r="G42" s="30" t="s">
        <v>56</v>
      </c>
      <c r="H42" s="32">
        <v>0.49</v>
      </c>
      <c r="I42" s="27">
        <f t="shared" si="6"/>
        <v>0.29</v>
      </c>
      <c r="J42" s="30" t="s">
        <v>82</v>
      </c>
      <c r="K42" s="30">
        <v>357</v>
      </c>
      <c r="L42" s="30">
        <f t="shared" si="7"/>
        <v>208</v>
      </c>
    </row>
    <row r="43" spans="1:12" ht="12.75">
      <c r="A43" s="30" t="s">
        <v>57</v>
      </c>
      <c r="B43" s="32">
        <v>297</v>
      </c>
      <c r="C43" s="27">
        <f t="shared" si="4"/>
        <v>290</v>
      </c>
      <c r="D43" s="29" t="s">
        <v>35</v>
      </c>
      <c r="E43" s="30">
        <v>261</v>
      </c>
      <c r="F43" s="30">
        <f t="shared" si="5"/>
        <v>90</v>
      </c>
      <c r="G43" s="30" t="s">
        <v>81</v>
      </c>
      <c r="H43" s="32">
        <v>0.55</v>
      </c>
      <c r="I43" s="27">
        <f t="shared" si="6"/>
        <v>0.35000000000000003</v>
      </c>
      <c r="J43" s="30" t="s">
        <v>79</v>
      </c>
      <c r="K43" s="30">
        <v>368</v>
      </c>
      <c r="L43" s="30">
        <f t="shared" si="7"/>
        <v>219</v>
      </c>
    </row>
    <row r="44" spans="1:12" ht="12.75">
      <c r="A44" s="30" t="s">
        <v>56</v>
      </c>
      <c r="B44" s="32">
        <v>269</v>
      </c>
      <c r="C44" s="27">
        <f t="shared" si="4"/>
        <v>318</v>
      </c>
      <c r="D44" s="30" t="s">
        <v>67</v>
      </c>
      <c r="E44" s="30">
        <v>496</v>
      </c>
      <c r="F44" s="30">
        <f t="shared" si="5"/>
        <v>145</v>
      </c>
      <c r="G44" s="30" t="s">
        <v>80</v>
      </c>
      <c r="H44" s="32">
        <v>0.89</v>
      </c>
      <c r="I44" s="27">
        <f t="shared" si="6"/>
        <v>0.69</v>
      </c>
      <c r="J44" s="30" t="s">
        <v>43</v>
      </c>
      <c r="K44" s="30">
        <v>400</v>
      </c>
      <c r="L44" s="30">
        <f t="shared" si="7"/>
        <v>251</v>
      </c>
    </row>
    <row r="45" spans="1:12" ht="12.75">
      <c r="A45" s="30" t="s">
        <v>24</v>
      </c>
      <c r="B45" s="32">
        <v>960</v>
      </c>
      <c r="C45" s="27">
        <f t="shared" si="4"/>
        <v>373</v>
      </c>
      <c r="D45" s="30" t="s">
        <v>45</v>
      </c>
      <c r="E45" s="30">
        <v>570</v>
      </c>
      <c r="F45" s="30">
        <f t="shared" si="5"/>
        <v>219</v>
      </c>
      <c r="G45" s="30" t="s">
        <v>82</v>
      </c>
      <c r="H45" s="32">
        <v>2.38</v>
      </c>
      <c r="I45" s="27">
        <f t="shared" si="6"/>
        <v>2.1799999999999997</v>
      </c>
      <c r="J45" s="30" t="s">
        <v>81</v>
      </c>
      <c r="K45" s="30">
        <v>560</v>
      </c>
      <c r="L45" s="30">
        <f t="shared" si="7"/>
        <v>411</v>
      </c>
    </row>
    <row r="46" spans="1:12" ht="12.75">
      <c r="A46" s="30" t="s">
        <v>62</v>
      </c>
      <c r="B46" s="32">
        <v>210</v>
      </c>
      <c r="C46" s="27">
        <f t="shared" si="4"/>
        <v>377</v>
      </c>
      <c r="D46" s="30" t="s">
        <v>71</v>
      </c>
      <c r="E46" s="30">
        <v>35</v>
      </c>
      <c r="F46" s="30">
        <f t="shared" si="5"/>
        <v>316</v>
      </c>
      <c r="G46" s="30"/>
      <c r="H46" s="32"/>
      <c r="I46" s="38"/>
      <c r="J46" s="30"/>
      <c r="K46" s="30"/>
      <c r="L46" s="30"/>
    </row>
    <row r="47" spans="1:12" ht="12.75">
      <c r="A47" s="30" t="s">
        <v>45</v>
      </c>
      <c r="B47" s="32">
        <v>975</v>
      </c>
      <c r="C47" s="27">
        <f t="shared" si="4"/>
        <v>388</v>
      </c>
      <c r="D47" s="30" t="s">
        <v>62</v>
      </c>
      <c r="E47" s="30">
        <v>31</v>
      </c>
      <c r="F47" s="30">
        <f t="shared" si="5"/>
        <v>320</v>
      </c>
      <c r="G47" s="30"/>
      <c r="H47" s="32"/>
      <c r="I47" s="38"/>
      <c r="J47" s="30"/>
      <c r="K47" s="30"/>
      <c r="L47" s="30"/>
    </row>
    <row r="48" spans="1:12" ht="12.75" customHeight="1">
      <c r="A48" s="31" t="s">
        <v>42</v>
      </c>
      <c r="B48" s="32">
        <v>1200</v>
      </c>
      <c r="C48" s="27">
        <f t="shared" si="4"/>
        <v>613</v>
      </c>
      <c r="D48" s="30" t="s">
        <v>70</v>
      </c>
      <c r="E48" s="30">
        <v>24</v>
      </c>
      <c r="F48" s="30">
        <f t="shared" si="5"/>
        <v>327</v>
      </c>
      <c r="G48" s="30"/>
      <c r="H48" s="32"/>
      <c r="I48" s="38"/>
      <c r="J48" s="30"/>
      <c r="K48" s="30"/>
      <c r="L48" s="30"/>
    </row>
    <row r="49" spans="1:12" ht="12.75">
      <c r="A49" s="29"/>
      <c r="B49" s="24"/>
      <c r="C49" s="27"/>
      <c r="D49" s="30"/>
      <c r="E49" s="29"/>
      <c r="F49" s="30"/>
      <c r="G49" s="29"/>
      <c r="H49" s="24"/>
      <c r="I49" s="27"/>
      <c r="J49" s="30"/>
      <c r="K49" s="29"/>
      <c r="L49" s="30"/>
    </row>
    <row r="50" spans="1:12" ht="12.75">
      <c r="A50" s="90" t="s">
        <v>19</v>
      </c>
      <c r="B50" s="91"/>
      <c r="C50" s="91"/>
      <c r="D50" s="91"/>
      <c r="E50" s="91"/>
      <c r="F50" s="92"/>
      <c r="G50" s="90" t="s">
        <v>19</v>
      </c>
      <c r="H50" s="91"/>
      <c r="I50" s="91"/>
      <c r="J50" s="91"/>
      <c r="K50" s="91"/>
      <c r="L50" s="92"/>
    </row>
    <row r="51" spans="1:12" ht="12.75">
      <c r="A51" s="93" t="s">
        <v>22</v>
      </c>
      <c r="B51" s="93"/>
      <c r="C51" s="93"/>
      <c r="D51" s="93" t="s">
        <v>23</v>
      </c>
      <c r="E51" s="93"/>
      <c r="F51" s="93"/>
      <c r="G51" s="93" t="s">
        <v>22</v>
      </c>
      <c r="H51" s="93"/>
      <c r="I51" s="93"/>
      <c r="J51" s="93" t="s">
        <v>23</v>
      </c>
      <c r="K51" s="93"/>
      <c r="L51" s="93"/>
    </row>
    <row r="52" spans="1:12" ht="12.75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</row>
    <row r="53" spans="1:12" ht="12.75">
      <c r="A53" s="94" t="s">
        <v>74</v>
      </c>
      <c r="B53" s="93"/>
      <c r="C53" s="93"/>
      <c r="D53" s="95" t="s">
        <v>75</v>
      </c>
      <c r="E53" s="93"/>
      <c r="F53" s="93"/>
      <c r="G53" s="94" t="s">
        <v>85</v>
      </c>
      <c r="H53" s="93"/>
      <c r="I53" s="93"/>
      <c r="J53" s="95" t="s">
        <v>84</v>
      </c>
      <c r="K53" s="93"/>
      <c r="L53" s="93"/>
    </row>
    <row r="54" spans="1:12" ht="12.75" customHeight="1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</row>
    <row r="55" spans="1:12" ht="12.75">
      <c r="A55" s="86" t="s">
        <v>20</v>
      </c>
      <c r="B55" s="86"/>
      <c r="C55" s="86"/>
      <c r="D55" s="86"/>
      <c r="E55" s="86"/>
      <c r="F55" s="86"/>
      <c r="G55" s="86" t="s">
        <v>20</v>
      </c>
      <c r="H55" s="86"/>
      <c r="I55" s="86"/>
      <c r="J55" s="86"/>
      <c r="K55" s="86"/>
      <c r="L55" s="86"/>
    </row>
    <row r="56" spans="1:12" ht="12.75">
      <c r="A56" s="96">
        <v>43254</v>
      </c>
      <c r="B56" s="97"/>
      <c r="C56" s="97"/>
      <c r="D56" s="96">
        <v>43254</v>
      </c>
      <c r="E56" s="97"/>
      <c r="F56" s="97"/>
      <c r="G56" s="96">
        <v>43254</v>
      </c>
      <c r="H56" s="97"/>
      <c r="I56" s="97"/>
      <c r="J56" s="96">
        <v>43254</v>
      </c>
      <c r="K56" s="97"/>
      <c r="L56" s="97"/>
    </row>
    <row r="57" spans="1:12" ht="12.75">
      <c r="A57" s="97" t="s">
        <v>11</v>
      </c>
      <c r="B57" s="97"/>
      <c r="C57" s="97"/>
      <c r="D57" s="97" t="s">
        <v>12</v>
      </c>
      <c r="E57" s="97"/>
      <c r="F57" s="97"/>
      <c r="G57" s="97" t="s">
        <v>11</v>
      </c>
      <c r="H57" s="97"/>
      <c r="I57" s="97"/>
      <c r="J57" s="97" t="s">
        <v>12</v>
      </c>
      <c r="K57" s="97"/>
      <c r="L57" s="97"/>
    </row>
    <row r="58" spans="1:12" ht="12.75">
      <c r="A58" s="46" t="s">
        <v>1</v>
      </c>
      <c r="B58" s="46" t="s">
        <v>17</v>
      </c>
      <c r="C58" s="46" t="s">
        <v>18</v>
      </c>
      <c r="D58" s="46" t="s">
        <v>1</v>
      </c>
      <c r="E58" s="2" t="s">
        <v>17</v>
      </c>
      <c r="F58" s="2" t="s">
        <v>18</v>
      </c>
      <c r="G58" s="46" t="s">
        <v>1</v>
      </c>
      <c r="H58" s="46" t="s">
        <v>17</v>
      </c>
      <c r="I58" s="46" t="s">
        <v>18</v>
      </c>
      <c r="J58" s="46" t="s">
        <v>1</v>
      </c>
      <c r="K58" s="2" t="s">
        <v>17</v>
      </c>
      <c r="L58" s="2" t="s">
        <v>18</v>
      </c>
    </row>
    <row r="59" spans="1:12" ht="12.75">
      <c r="A59" s="36" t="s">
        <v>57</v>
      </c>
      <c r="B59" s="38">
        <v>2800</v>
      </c>
      <c r="C59" s="38">
        <f aca="true" t="shared" si="8" ref="C59:C75">ABS(2700-B59)</f>
        <v>100</v>
      </c>
      <c r="D59" s="47" t="s">
        <v>62</v>
      </c>
      <c r="E59" s="47">
        <v>325</v>
      </c>
      <c r="F59" s="47">
        <f aca="true" t="shared" si="9" ref="F59:F75">ABS(324-E59)</f>
        <v>1</v>
      </c>
      <c r="G59" s="51" t="s">
        <v>47</v>
      </c>
      <c r="H59" s="52">
        <v>39</v>
      </c>
      <c r="I59" s="52">
        <f aca="true" t="shared" si="10" ref="I59:I72">ABS(40-H59)</f>
        <v>1</v>
      </c>
      <c r="J59" s="51" t="s">
        <v>24</v>
      </c>
      <c r="K59" s="51">
        <v>750</v>
      </c>
      <c r="L59" s="51">
        <f aca="true" t="shared" si="11" ref="L59:L72">ABS(675-K59)</f>
        <v>75</v>
      </c>
    </row>
    <row r="60" spans="1:12" ht="12.75">
      <c r="A60" s="29" t="s">
        <v>35</v>
      </c>
      <c r="B60" s="24">
        <v>2496</v>
      </c>
      <c r="C60" s="27">
        <f t="shared" si="8"/>
        <v>204</v>
      </c>
      <c r="D60" s="48" t="s">
        <v>57</v>
      </c>
      <c r="E60" s="48">
        <v>330</v>
      </c>
      <c r="F60" s="48">
        <f t="shared" si="9"/>
        <v>6</v>
      </c>
      <c r="G60" s="30" t="s">
        <v>38</v>
      </c>
      <c r="H60" s="27">
        <v>37</v>
      </c>
      <c r="I60" s="27">
        <f t="shared" si="10"/>
        <v>3</v>
      </c>
      <c r="J60" s="36" t="s">
        <v>100</v>
      </c>
      <c r="K60" s="36">
        <v>750</v>
      </c>
      <c r="L60" s="36">
        <f t="shared" si="11"/>
        <v>75</v>
      </c>
    </row>
    <row r="61" spans="1:12" ht="12.75">
      <c r="A61" s="30" t="s">
        <v>56</v>
      </c>
      <c r="B61" s="27">
        <v>1956</v>
      </c>
      <c r="C61" s="27">
        <f t="shared" si="8"/>
        <v>744</v>
      </c>
      <c r="D61" s="48" t="s">
        <v>43</v>
      </c>
      <c r="E61" s="48">
        <v>333</v>
      </c>
      <c r="F61" s="48">
        <f t="shared" si="9"/>
        <v>9</v>
      </c>
      <c r="G61" s="30" t="s">
        <v>101</v>
      </c>
      <c r="H61" s="27">
        <v>37</v>
      </c>
      <c r="I61" s="27">
        <f t="shared" si="10"/>
        <v>3</v>
      </c>
      <c r="J61" s="29" t="s">
        <v>35</v>
      </c>
      <c r="K61" s="48">
        <v>800</v>
      </c>
      <c r="L61" s="30">
        <f t="shared" si="11"/>
        <v>125</v>
      </c>
    </row>
    <row r="62" spans="1:12" ht="12.75">
      <c r="A62" s="30" t="s">
        <v>62</v>
      </c>
      <c r="B62" s="27">
        <v>1738</v>
      </c>
      <c r="C62" s="27">
        <f t="shared" si="8"/>
        <v>962</v>
      </c>
      <c r="D62" s="48" t="s">
        <v>94</v>
      </c>
      <c r="E62" s="48">
        <v>305</v>
      </c>
      <c r="F62" s="48">
        <f t="shared" si="9"/>
        <v>19</v>
      </c>
      <c r="G62" s="30" t="s">
        <v>27</v>
      </c>
      <c r="H62" s="27">
        <v>36</v>
      </c>
      <c r="I62" s="27">
        <f t="shared" si="10"/>
        <v>4</v>
      </c>
      <c r="J62" s="30" t="s">
        <v>27</v>
      </c>
      <c r="K62" s="48">
        <v>519</v>
      </c>
      <c r="L62" s="30">
        <f t="shared" si="11"/>
        <v>156</v>
      </c>
    </row>
    <row r="63" spans="1:12" ht="12.75">
      <c r="A63" s="30" t="s">
        <v>27</v>
      </c>
      <c r="B63" s="27">
        <v>1237</v>
      </c>
      <c r="C63" s="27">
        <f t="shared" si="8"/>
        <v>1463</v>
      </c>
      <c r="D63" s="48" t="s">
        <v>92</v>
      </c>
      <c r="E63" s="48">
        <v>299</v>
      </c>
      <c r="F63" s="48">
        <f t="shared" si="9"/>
        <v>25</v>
      </c>
      <c r="G63" s="30" t="s">
        <v>43</v>
      </c>
      <c r="H63" s="27">
        <v>33</v>
      </c>
      <c r="I63" s="27">
        <f t="shared" si="10"/>
        <v>7</v>
      </c>
      <c r="J63" s="30" t="s">
        <v>72</v>
      </c>
      <c r="K63" s="48">
        <v>850</v>
      </c>
      <c r="L63" s="30">
        <f t="shared" si="11"/>
        <v>175</v>
      </c>
    </row>
    <row r="64" spans="1:12" ht="12.75">
      <c r="A64" s="30" t="s">
        <v>43</v>
      </c>
      <c r="B64" s="27">
        <v>4200</v>
      </c>
      <c r="C64" s="27">
        <f t="shared" si="8"/>
        <v>1500</v>
      </c>
      <c r="D64" s="48" t="s">
        <v>47</v>
      </c>
      <c r="E64" s="48">
        <v>284</v>
      </c>
      <c r="F64" s="48">
        <f t="shared" si="9"/>
        <v>40</v>
      </c>
      <c r="G64" s="30" t="s">
        <v>57</v>
      </c>
      <c r="H64" s="27">
        <v>32</v>
      </c>
      <c r="I64" s="27">
        <f t="shared" si="10"/>
        <v>8</v>
      </c>
      <c r="J64" s="30" t="s">
        <v>56</v>
      </c>
      <c r="K64" s="48">
        <v>850</v>
      </c>
      <c r="L64" s="30">
        <f t="shared" si="11"/>
        <v>175</v>
      </c>
    </row>
    <row r="65" spans="1:12" ht="12.75">
      <c r="A65" s="31" t="s">
        <v>42</v>
      </c>
      <c r="B65" s="27">
        <v>1182</v>
      </c>
      <c r="C65" s="27">
        <f t="shared" si="8"/>
        <v>1518</v>
      </c>
      <c r="D65" s="49" t="s">
        <v>42</v>
      </c>
      <c r="E65" s="48">
        <v>257</v>
      </c>
      <c r="F65" s="48">
        <f t="shared" si="9"/>
        <v>67</v>
      </c>
      <c r="G65" s="30" t="s">
        <v>72</v>
      </c>
      <c r="H65" s="27">
        <v>32</v>
      </c>
      <c r="I65" s="27">
        <f t="shared" si="10"/>
        <v>8</v>
      </c>
      <c r="J65" s="30" t="s">
        <v>38</v>
      </c>
      <c r="K65" s="48">
        <v>462</v>
      </c>
      <c r="L65" s="30">
        <f t="shared" si="11"/>
        <v>213</v>
      </c>
    </row>
    <row r="66" spans="1:12" ht="12.75">
      <c r="A66" s="30" t="s">
        <v>92</v>
      </c>
      <c r="B66" s="27">
        <v>999</v>
      </c>
      <c r="C66" s="27">
        <f t="shared" si="8"/>
        <v>1701</v>
      </c>
      <c r="D66" s="48" t="s">
        <v>38</v>
      </c>
      <c r="E66" s="48">
        <v>187</v>
      </c>
      <c r="F66" s="48">
        <f t="shared" si="9"/>
        <v>137</v>
      </c>
      <c r="G66" s="29" t="s">
        <v>35</v>
      </c>
      <c r="H66" s="24">
        <v>27</v>
      </c>
      <c r="I66" s="27">
        <f t="shared" si="10"/>
        <v>13</v>
      </c>
      <c r="J66" s="30" t="s">
        <v>98</v>
      </c>
      <c r="K66" s="48">
        <v>950</v>
      </c>
      <c r="L66" s="30">
        <f t="shared" si="11"/>
        <v>275</v>
      </c>
    </row>
    <row r="67" spans="1:12" ht="12.75">
      <c r="A67" s="30" t="s">
        <v>38</v>
      </c>
      <c r="B67" s="27">
        <v>567</v>
      </c>
      <c r="C67" s="27">
        <f t="shared" si="8"/>
        <v>2133</v>
      </c>
      <c r="D67" s="48" t="s">
        <v>24</v>
      </c>
      <c r="E67" s="48">
        <v>183</v>
      </c>
      <c r="F67" s="48">
        <f t="shared" si="9"/>
        <v>141</v>
      </c>
      <c r="G67" s="30" t="s">
        <v>100</v>
      </c>
      <c r="H67" s="27">
        <v>27</v>
      </c>
      <c r="I67" s="27">
        <f t="shared" si="10"/>
        <v>13</v>
      </c>
      <c r="J67" s="30" t="s">
        <v>47</v>
      </c>
      <c r="K67" s="30">
        <v>985</v>
      </c>
      <c r="L67" s="30">
        <f t="shared" si="11"/>
        <v>310</v>
      </c>
    </row>
    <row r="68" spans="1:12" ht="12.75">
      <c r="A68" s="30" t="s">
        <v>66</v>
      </c>
      <c r="B68" s="27">
        <v>328</v>
      </c>
      <c r="C68" s="27">
        <f t="shared" si="8"/>
        <v>2372</v>
      </c>
      <c r="D68" s="48" t="s">
        <v>27</v>
      </c>
      <c r="E68" s="48">
        <v>180</v>
      </c>
      <c r="F68" s="48">
        <f t="shared" si="9"/>
        <v>144</v>
      </c>
      <c r="G68" s="31" t="s">
        <v>42</v>
      </c>
      <c r="H68" s="27">
        <v>26</v>
      </c>
      <c r="I68" s="27">
        <f t="shared" si="10"/>
        <v>14</v>
      </c>
      <c r="J68" s="30" t="s">
        <v>99</v>
      </c>
      <c r="K68" s="48">
        <v>990</v>
      </c>
      <c r="L68" s="30">
        <f t="shared" si="11"/>
        <v>315</v>
      </c>
    </row>
    <row r="69" spans="1:12" ht="12.75">
      <c r="A69" s="30" t="s">
        <v>72</v>
      </c>
      <c r="B69" s="27">
        <v>5297</v>
      </c>
      <c r="C69" s="27">
        <f t="shared" si="8"/>
        <v>2597</v>
      </c>
      <c r="D69" s="48" t="s">
        <v>91</v>
      </c>
      <c r="E69" s="48">
        <v>150</v>
      </c>
      <c r="F69" s="48">
        <f t="shared" si="9"/>
        <v>174</v>
      </c>
      <c r="G69" s="30" t="s">
        <v>56</v>
      </c>
      <c r="H69" s="27">
        <v>25</v>
      </c>
      <c r="I69" s="27">
        <f t="shared" si="10"/>
        <v>15</v>
      </c>
      <c r="J69" s="31" t="s">
        <v>42</v>
      </c>
      <c r="K69" s="48">
        <v>993</v>
      </c>
      <c r="L69" s="30">
        <f t="shared" si="11"/>
        <v>318</v>
      </c>
    </row>
    <row r="70" spans="1:12" ht="12.75">
      <c r="A70" s="30" t="s">
        <v>90</v>
      </c>
      <c r="B70" s="27">
        <v>0</v>
      </c>
      <c r="C70" s="27">
        <f t="shared" si="8"/>
        <v>2700</v>
      </c>
      <c r="D70" s="48" t="s">
        <v>56</v>
      </c>
      <c r="E70" s="48">
        <v>132</v>
      </c>
      <c r="F70" s="48">
        <f t="shared" si="9"/>
        <v>192</v>
      </c>
      <c r="G70" s="30" t="s">
        <v>99</v>
      </c>
      <c r="H70" s="27">
        <v>19</v>
      </c>
      <c r="I70" s="27">
        <f t="shared" si="10"/>
        <v>21</v>
      </c>
      <c r="J70" s="30" t="s">
        <v>101</v>
      </c>
      <c r="K70" s="48">
        <v>1100</v>
      </c>
      <c r="L70" s="30">
        <f t="shared" si="11"/>
        <v>425</v>
      </c>
    </row>
    <row r="71" spans="1:12" ht="12.75">
      <c r="A71" s="30" t="s">
        <v>47</v>
      </c>
      <c r="B71" s="27">
        <v>7142</v>
      </c>
      <c r="C71" s="27">
        <f t="shared" si="8"/>
        <v>4442</v>
      </c>
      <c r="D71" s="50" t="s">
        <v>35</v>
      </c>
      <c r="E71" s="48">
        <v>120</v>
      </c>
      <c r="F71" s="48">
        <f t="shared" si="9"/>
        <v>204</v>
      </c>
      <c r="G71" s="30" t="s">
        <v>24</v>
      </c>
      <c r="H71" s="27">
        <v>19</v>
      </c>
      <c r="I71" s="27">
        <f t="shared" si="10"/>
        <v>21</v>
      </c>
      <c r="J71" s="30" t="s">
        <v>43</v>
      </c>
      <c r="K71" s="48">
        <v>1120</v>
      </c>
      <c r="L71" s="30">
        <f t="shared" si="11"/>
        <v>445</v>
      </c>
    </row>
    <row r="72" spans="1:12" ht="12.75">
      <c r="A72" s="30" t="s">
        <v>94</v>
      </c>
      <c r="B72" s="27">
        <v>8000</v>
      </c>
      <c r="C72" s="27">
        <f t="shared" si="8"/>
        <v>5300</v>
      </c>
      <c r="D72" s="48" t="s">
        <v>72</v>
      </c>
      <c r="E72" s="48">
        <v>580</v>
      </c>
      <c r="F72" s="48">
        <f t="shared" si="9"/>
        <v>256</v>
      </c>
      <c r="G72" s="30" t="s">
        <v>98</v>
      </c>
      <c r="H72" s="27">
        <v>18</v>
      </c>
      <c r="I72" s="27">
        <f t="shared" si="10"/>
        <v>22</v>
      </c>
      <c r="J72" s="30" t="s">
        <v>57</v>
      </c>
      <c r="K72" s="48">
        <v>1150</v>
      </c>
      <c r="L72" s="30">
        <f t="shared" si="11"/>
        <v>475</v>
      </c>
    </row>
    <row r="73" spans="1:12" ht="12.75">
      <c r="A73" s="30" t="s">
        <v>24</v>
      </c>
      <c r="B73" s="27">
        <v>11111</v>
      </c>
      <c r="C73" s="27">
        <f t="shared" si="8"/>
        <v>8411</v>
      </c>
      <c r="D73" s="48" t="s">
        <v>90</v>
      </c>
      <c r="E73" s="48">
        <v>0</v>
      </c>
      <c r="F73" s="48">
        <f t="shared" si="9"/>
        <v>324</v>
      </c>
      <c r="G73" s="30"/>
      <c r="H73" s="27"/>
      <c r="I73" s="38"/>
      <c r="J73" s="48"/>
      <c r="K73" s="48"/>
      <c r="L73" s="48"/>
    </row>
    <row r="74" spans="1:12" ht="12.75">
      <c r="A74" s="30" t="s">
        <v>93</v>
      </c>
      <c r="B74" s="27">
        <v>13794</v>
      </c>
      <c r="C74" s="27">
        <f t="shared" si="8"/>
        <v>11094</v>
      </c>
      <c r="D74" s="48" t="s">
        <v>66</v>
      </c>
      <c r="E74" s="48">
        <v>672</v>
      </c>
      <c r="F74" s="48">
        <f t="shared" si="9"/>
        <v>348</v>
      </c>
      <c r="G74" s="30"/>
      <c r="H74" s="27"/>
      <c r="I74" s="38"/>
      <c r="J74" s="48"/>
      <c r="K74" s="48"/>
      <c r="L74" s="48"/>
    </row>
    <row r="75" spans="1:12" ht="12.75">
      <c r="A75" s="30" t="s">
        <v>91</v>
      </c>
      <c r="B75" s="27">
        <v>500000</v>
      </c>
      <c r="C75" s="27">
        <f t="shared" si="8"/>
        <v>497300</v>
      </c>
      <c r="D75" s="48" t="s">
        <v>93</v>
      </c>
      <c r="E75" s="48">
        <v>786</v>
      </c>
      <c r="F75" s="48">
        <f t="shared" si="9"/>
        <v>462</v>
      </c>
      <c r="G75" s="30"/>
      <c r="H75" s="27"/>
      <c r="I75" s="38"/>
      <c r="J75" s="48"/>
      <c r="K75" s="48"/>
      <c r="L75" s="48"/>
    </row>
    <row r="76" spans="1:12" ht="12.75">
      <c r="A76" s="29"/>
      <c r="B76" s="24"/>
      <c r="C76" s="27"/>
      <c r="D76" s="30"/>
      <c r="E76" s="29"/>
      <c r="F76" s="30"/>
      <c r="G76" s="29"/>
      <c r="H76" s="24"/>
      <c r="I76" s="27"/>
      <c r="J76" s="30"/>
      <c r="K76" s="29"/>
      <c r="L76" s="30"/>
    </row>
    <row r="77" spans="1:12" ht="12.75">
      <c r="A77" s="90" t="s">
        <v>19</v>
      </c>
      <c r="B77" s="91"/>
      <c r="C77" s="91"/>
      <c r="D77" s="91"/>
      <c r="E77" s="91"/>
      <c r="F77" s="92"/>
      <c r="G77" s="90" t="s">
        <v>19</v>
      </c>
      <c r="H77" s="91"/>
      <c r="I77" s="91"/>
      <c r="J77" s="91"/>
      <c r="K77" s="91"/>
      <c r="L77" s="92"/>
    </row>
    <row r="78" spans="1:12" ht="12.75">
      <c r="A78" s="93" t="s">
        <v>22</v>
      </c>
      <c r="B78" s="93"/>
      <c r="C78" s="93"/>
      <c r="D78" s="93" t="s">
        <v>23</v>
      </c>
      <c r="E78" s="93"/>
      <c r="F78" s="93"/>
      <c r="G78" s="93" t="s">
        <v>22</v>
      </c>
      <c r="H78" s="93"/>
      <c r="I78" s="93"/>
      <c r="J78" s="93" t="s">
        <v>23</v>
      </c>
      <c r="K78" s="93"/>
      <c r="L78" s="93"/>
    </row>
    <row r="79" spans="1:12" ht="12.75">
      <c r="A79" s="93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</row>
    <row r="80" spans="1:12" ht="12.75">
      <c r="A80" s="94" t="s">
        <v>96</v>
      </c>
      <c r="B80" s="93"/>
      <c r="C80" s="93"/>
      <c r="D80" s="95" t="s">
        <v>95</v>
      </c>
      <c r="E80" s="93"/>
      <c r="F80" s="93"/>
      <c r="G80" s="94" t="s">
        <v>102</v>
      </c>
      <c r="H80" s="93"/>
      <c r="I80" s="93"/>
      <c r="J80" s="95" t="s">
        <v>103</v>
      </c>
      <c r="K80" s="93"/>
      <c r="L80" s="93"/>
    </row>
    <row r="81" spans="1:12" ht="12.75">
      <c r="A81" s="93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</row>
    <row r="82" spans="1:12" ht="12.75" customHeight="1">
      <c r="A82" s="86" t="s">
        <v>20</v>
      </c>
      <c r="B82" s="86"/>
      <c r="C82" s="86"/>
      <c r="D82" s="86"/>
      <c r="E82" s="86"/>
      <c r="F82" s="86"/>
      <c r="G82" s="86" t="s">
        <v>20</v>
      </c>
      <c r="H82" s="86"/>
      <c r="I82" s="86"/>
      <c r="J82" s="86"/>
      <c r="K82" s="86"/>
      <c r="L82" s="86"/>
    </row>
    <row r="83" spans="1:12" ht="12.75">
      <c r="A83" s="96">
        <v>43268</v>
      </c>
      <c r="B83" s="97"/>
      <c r="C83" s="97"/>
      <c r="D83" s="96">
        <v>43268</v>
      </c>
      <c r="E83" s="97"/>
      <c r="F83" s="97"/>
      <c r="G83" s="96">
        <v>43275</v>
      </c>
      <c r="H83" s="97"/>
      <c r="I83" s="97"/>
      <c r="J83" s="96">
        <v>43268</v>
      </c>
      <c r="K83" s="97"/>
      <c r="L83" s="97"/>
    </row>
    <row r="84" spans="1:12" ht="12.75">
      <c r="A84" s="97" t="s">
        <v>11</v>
      </c>
      <c r="B84" s="97"/>
      <c r="C84" s="97"/>
      <c r="D84" s="97" t="s">
        <v>12</v>
      </c>
      <c r="E84" s="97"/>
      <c r="F84" s="97"/>
      <c r="G84" s="97" t="s">
        <v>11</v>
      </c>
      <c r="H84" s="97"/>
      <c r="I84" s="97"/>
      <c r="J84" s="97" t="s">
        <v>12</v>
      </c>
      <c r="K84" s="97"/>
      <c r="L84" s="97"/>
    </row>
    <row r="85" spans="1:12" ht="12.75">
      <c r="A85" s="46" t="s">
        <v>1</v>
      </c>
      <c r="B85" s="46" t="s">
        <v>17</v>
      </c>
      <c r="C85" s="46" t="s">
        <v>18</v>
      </c>
      <c r="D85" s="46" t="s">
        <v>1</v>
      </c>
      <c r="E85" s="2" t="s">
        <v>17</v>
      </c>
      <c r="F85" s="2" t="s">
        <v>18</v>
      </c>
      <c r="G85" s="59" t="s">
        <v>1</v>
      </c>
      <c r="H85" s="59" t="s">
        <v>17</v>
      </c>
      <c r="I85" s="59" t="s">
        <v>18</v>
      </c>
      <c r="J85" s="46" t="s">
        <v>1</v>
      </c>
      <c r="K85" s="2" t="s">
        <v>17</v>
      </c>
      <c r="L85" s="2" t="s">
        <v>18</v>
      </c>
    </row>
    <row r="86" spans="1:13" ht="12.75">
      <c r="A86" s="53" t="s">
        <v>56</v>
      </c>
      <c r="B86" s="54">
        <v>13</v>
      </c>
      <c r="C86" s="54">
        <f aca="true" t="shared" si="12" ref="C86:C98">ABS(16-B86)</f>
        <v>3</v>
      </c>
      <c r="D86" s="53" t="s">
        <v>27</v>
      </c>
      <c r="E86" s="53">
        <v>437</v>
      </c>
      <c r="F86" s="53">
        <f aca="true" t="shared" si="13" ref="F86:F98">ABS(433-E86)</f>
        <v>4</v>
      </c>
      <c r="G86" s="30" t="s">
        <v>72</v>
      </c>
      <c r="H86" s="27">
        <v>37</v>
      </c>
      <c r="I86" s="27">
        <f aca="true" t="shared" si="14" ref="I86:I97">ABS(39-H86)</f>
        <v>2</v>
      </c>
      <c r="J86" s="30" t="s">
        <v>35</v>
      </c>
      <c r="K86" s="30">
        <v>38</v>
      </c>
      <c r="L86" s="30">
        <f aca="true" t="shared" si="15" ref="L86:L97">ABS(38-K86)</f>
        <v>0</v>
      </c>
      <c r="M86" s="28"/>
    </row>
    <row r="87" spans="1:12" ht="12.75">
      <c r="A87" s="30" t="s">
        <v>47</v>
      </c>
      <c r="B87" s="27">
        <v>12</v>
      </c>
      <c r="C87" s="27">
        <f t="shared" si="12"/>
        <v>4</v>
      </c>
      <c r="D87" s="30" t="s">
        <v>43</v>
      </c>
      <c r="E87" s="30">
        <v>420</v>
      </c>
      <c r="F87" s="30">
        <f t="shared" si="13"/>
        <v>13</v>
      </c>
      <c r="G87" s="30" t="s">
        <v>47</v>
      </c>
      <c r="H87" s="27">
        <v>35</v>
      </c>
      <c r="I87" s="27">
        <f t="shared" si="14"/>
        <v>4</v>
      </c>
      <c r="J87" s="30" t="s">
        <v>47</v>
      </c>
      <c r="K87" s="30">
        <v>36</v>
      </c>
      <c r="L87" s="30">
        <f t="shared" si="15"/>
        <v>2</v>
      </c>
    </row>
    <row r="88" spans="1:12" ht="12.75" customHeight="1">
      <c r="A88" s="30" t="s">
        <v>62</v>
      </c>
      <c r="B88" s="27">
        <v>11</v>
      </c>
      <c r="C88" s="27">
        <f t="shared" si="12"/>
        <v>5</v>
      </c>
      <c r="D88" s="30" t="s">
        <v>59</v>
      </c>
      <c r="E88" s="30">
        <v>317</v>
      </c>
      <c r="F88" s="30">
        <f t="shared" si="13"/>
        <v>116</v>
      </c>
      <c r="G88" s="30" t="s">
        <v>35</v>
      </c>
      <c r="H88" s="27">
        <v>49</v>
      </c>
      <c r="I88" s="27">
        <f t="shared" si="14"/>
        <v>10</v>
      </c>
      <c r="J88" s="30" t="s">
        <v>57</v>
      </c>
      <c r="K88" s="30">
        <v>36</v>
      </c>
      <c r="L88" s="30">
        <f t="shared" si="15"/>
        <v>2</v>
      </c>
    </row>
    <row r="89" spans="1:12" ht="12.75">
      <c r="A89" s="30" t="s">
        <v>43</v>
      </c>
      <c r="B89" s="27">
        <v>21</v>
      </c>
      <c r="C89" s="27">
        <f t="shared" si="12"/>
        <v>5</v>
      </c>
      <c r="D89" s="31" t="s">
        <v>42</v>
      </c>
      <c r="E89" s="30">
        <v>208</v>
      </c>
      <c r="F89" s="30">
        <f t="shared" si="13"/>
        <v>225</v>
      </c>
      <c r="G89" s="30" t="s">
        <v>24</v>
      </c>
      <c r="H89" s="27">
        <v>17</v>
      </c>
      <c r="I89" s="27">
        <f t="shared" si="14"/>
        <v>22</v>
      </c>
      <c r="J89" s="30" t="s">
        <v>72</v>
      </c>
      <c r="K89" s="30">
        <v>43</v>
      </c>
      <c r="L89" s="30">
        <f t="shared" si="15"/>
        <v>5</v>
      </c>
    </row>
    <row r="90" spans="1:12" ht="12.75">
      <c r="A90" s="30" t="s">
        <v>27</v>
      </c>
      <c r="B90" s="27">
        <v>6.3</v>
      </c>
      <c r="C90" s="27">
        <f t="shared" si="12"/>
        <v>9.7</v>
      </c>
      <c r="D90" s="30" t="s">
        <v>108</v>
      </c>
      <c r="E90" s="30">
        <v>207</v>
      </c>
      <c r="F90" s="30">
        <f t="shared" si="13"/>
        <v>226</v>
      </c>
      <c r="G90" s="30" t="s">
        <v>115</v>
      </c>
      <c r="H90" s="27">
        <v>17</v>
      </c>
      <c r="I90" s="27">
        <f t="shared" si="14"/>
        <v>22</v>
      </c>
      <c r="J90" s="30" t="s">
        <v>115</v>
      </c>
      <c r="K90" s="30">
        <v>32</v>
      </c>
      <c r="L90" s="30">
        <f t="shared" si="15"/>
        <v>6</v>
      </c>
    </row>
    <row r="91" spans="1:12" ht="12.75">
      <c r="A91" s="30" t="s">
        <v>35</v>
      </c>
      <c r="B91" s="27">
        <v>4</v>
      </c>
      <c r="C91" s="27">
        <f t="shared" si="12"/>
        <v>12</v>
      </c>
      <c r="D91" s="30" t="s">
        <v>38</v>
      </c>
      <c r="E91" s="30">
        <v>192</v>
      </c>
      <c r="F91" s="30">
        <f t="shared" si="13"/>
        <v>241</v>
      </c>
      <c r="G91" s="30" t="s">
        <v>43</v>
      </c>
      <c r="H91" s="27">
        <v>14</v>
      </c>
      <c r="I91" s="27">
        <f t="shared" si="14"/>
        <v>25</v>
      </c>
      <c r="J91" s="30" t="s">
        <v>24</v>
      </c>
      <c r="K91" s="30">
        <v>30</v>
      </c>
      <c r="L91" s="30">
        <f t="shared" si="15"/>
        <v>8</v>
      </c>
    </row>
    <row r="92" spans="1:12" ht="12.75">
      <c r="A92" s="31" t="s">
        <v>42</v>
      </c>
      <c r="B92" s="27">
        <v>3.5</v>
      </c>
      <c r="C92" s="27">
        <f t="shared" si="12"/>
        <v>12.5</v>
      </c>
      <c r="D92" s="30" t="s">
        <v>35</v>
      </c>
      <c r="E92" s="30">
        <v>150</v>
      </c>
      <c r="F92" s="30">
        <f t="shared" si="13"/>
        <v>283</v>
      </c>
      <c r="G92" s="30" t="s">
        <v>27</v>
      </c>
      <c r="H92" s="27">
        <v>14</v>
      </c>
      <c r="I92" s="27">
        <f t="shared" si="14"/>
        <v>25</v>
      </c>
      <c r="J92" s="30" t="s">
        <v>43</v>
      </c>
      <c r="K92" s="30">
        <v>21</v>
      </c>
      <c r="L92" s="30">
        <f t="shared" si="15"/>
        <v>17</v>
      </c>
    </row>
    <row r="93" spans="1:12" ht="12.75">
      <c r="A93" s="30" t="s">
        <v>38</v>
      </c>
      <c r="B93" s="27">
        <v>3.14</v>
      </c>
      <c r="C93" s="27">
        <f t="shared" si="12"/>
        <v>12.86</v>
      </c>
      <c r="D93" s="30" t="s">
        <v>47</v>
      </c>
      <c r="E93" s="30">
        <v>142</v>
      </c>
      <c r="F93" s="30">
        <f t="shared" si="13"/>
        <v>291</v>
      </c>
      <c r="G93" s="30" t="s">
        <v>68</v>
      </c>
      <c r="H93" s="27">
        <v>14</v>
      </c>
      <c r="I93" s="27">
        <f t="shared" si="14"/>
        <v>25</v>
      </c>
      <c r="J93" s="30" t="s">
        <v>108</v>
      </c>
      <c r="K93" s="30">
        <v>18</v>
      </c>
      <c r="L93" s="30">
        <f t="shared" si="15"/>
        <v>20</v>
      </c>
    </row>
    <row r="94" spans="1:12" ht="12.75">
      <c r="A94" s="30" t="s">
        <v>24</v>
      </c>
      <c r="B94" s="27">
        <v>29</v>
      </c>
      <c r="C94" s="27">
        <f t="shared" si="12"/>
        <v>13</v>
      </c>
      <c r="D94" s="30" t="s">
        <v>62</v>
      </c>
      <c r="E94" s="30">
        <v>122</v>
      </c>
      <c r="F94" s="30">
        <f t="shared" si="13"/>
        <v>311</v>
      </c>
      <c r="G94" s="30" t="s">
        <v>108</v>
      </c>
      <c r="H94" s="27">
        <v>14</v>
      </c>
      <c r="I94" s="27">
        <f t="shared" si="14"/>
        <v>25</v>
      </c>
      <c r="J94" s="31" t="s">
        <v>42</v>
      </c>
      <c r="K94" s="30">
        <v>63</v>
      </c>
      <c r="L94" s="30">
        <f t="shared" si="15"/>
        <v>25</v>
      </c>
    </row>
    <row r="95" spans="1:12" ht="12.75">
      <c r="A95" s="30" t="s">
        <v>110</v>
      </c>
      <c r="B95" s="27">
        <v>2</v>
      </c>
      <c r="C95" s="27">
        <f t="shared" si="12"/>
        <v>14</v>
      </c>
      <c r="D95" s="30" t="s">
        <v>109</v>
      </c>
      <c r="E95" s="30">
        <v>112</v>
      </c>
      <c r="F95" s="30">
        <f t="shared" si="13"/>
        <v>321</v>
      </c>
      <c r="G95" s="30" t="s">
        <v>57</v>
      </c>
      <c r="H95" s="27">
        <v>12</v>
      </c>
      <c r="I95" s="27">
        <f t="shared" si="14"/>
        <v>27</v>
      </c>
      <c r="J95" s="30" t="s">
        <v>27</v>
      </c>
      <c r="K95" s="30">
        <v>67</v>
      </c>
      <c r="L95" s="30">
        <f t="shared" si="15"/>
        <v>29</v>
      </c>
    </row>
    <row r="96" spans="1:12" ht="12.75">
      <c r="A96" s="30" t="s">
        <v>109</v>
      </c>
      <c r="B96" s="27">
        <v>1.7</v>
      </c>
      <c r="C96" s="27">
        <f t="shared" si="12"/>
        <v>14.3</v>
      </c>
      <c r="D96" s="30" t="s">
        <v>24</v>
      </c>
      <c r="E96" s="30">
        <v>77</v>
      </c>
      <c r="F96" s="30">
        <f t="shared" si="13"/>
        <v>356</v>
      </c>
      <c r="G96" s="30" t="s">
        <v>56</v>
      </c>
      <c r="H96" s="27">
        <v>7</v>
      </c>
      <c r="I96" s="27">
        <f t="shared" si="14"/>
        <v>32</v>
      </c>
      <c r="J96" s="30" t="s">
        <v>56</v>
      </c>
      <c r="K96" s="30">
        <v>67</v>
      </c>
      <c r="L96" s="30">
        <f t="shared" si="15"/>
        <v>29</v>
      </c>
    </row>
    <row r="97" spans="1:12" ht="12.75">
      <c r="A97" s="30" t="s">
        <v>108</v>
      </c>
      <c r="B97" s="27">
        <v>50</v>
      </c>
      <c r="C97" s="27">
        <f t="shared" si="12"/>
        <v>34</v>
      </c>
      <c r="D97" s="30" t="s">
        <v>56</v>
      </c>
      <c r="E97" s="30">
        <v>76</v>
      </c>
      <c r="F97" s="30">
        <f t="shared" si="13"/>
        <v>357</v>
      </c>
      <c r="G97" s="31" t="s">
        <v>42</v>
      </c>
      <c r="H97" s="27">
        <v>6</v>
      </c>
      <c r="I97" s="27">
        <f t="shared" si="14"/>
        <v>33</v>
      </c>
      <c r="J97" s="30" t="s">
        <v>68</v>
      </c>
      <c r="K97" s="30">
        <v>400</v>
      </c>
      <c r="L97" s="30">
        <f t="shared" si="15"/>
        <v>362</v>
      </c>
    </row>
    <row r="98" spans="1:12" ht="12.75">
      <c r="A98" s="30" t="s">
        <v>59</v>
      </c>
      <c r="B98" s="27">
        <v>9876</v>
      </c>
      <c r="C98" s="27">
        <f t="shared" si="12"/>
        <v>9860</v>
      </c>
      <c r="D98" s="30" t="s">
        <v>110</v>
      </c>
      <c r="E98" s="30">
        <v>24</v>
      </c>
      <c r="F98" s="30">
        <f t="shared" si="13"/>
        <v>409</v>
      </c>
      <c r="G98" s="30"/>
      <c r="H98" s="27"/>
      <c r="I98" s="27"/>
      <c r="J98" s="30"/>
      <c r="K98" s="30"/>
      <c r="L98" s="30"/>
    </row>
    <row r="99" spans="1:12" ht="12.75">
      <c r="A99" s="30"/>
      <c r="B99" s="27"/>
      <c r="C99" s="27"/>
      <c r="D99" s="30"/>
      <c r="E99" s="48"/>
      <c r="F99" s="30"/>
      <c r="G99" s="30"/>
      <c r="H99" s="27"/>
      <c r="I99" s="27"/>
      <c r="J99" s="30"/>
      <c r="K99" s="48"/>
      <c r="L99" s="30"/>
    </row>
    <row r="100" spans="1:12" ht="12.75">
      <c r="A100" s="30"/>
      <c r="B100" s="27"/>
      <c r="C100" s="27"/>
      <c r="D100" s="48"/>
      <c r="E100" s="48"/>
      <c r="F100" s="48"/>
      <c r="G100" s="30"/>
      <c r="H100" s="27"/>
      <c r="I100" s="27"/>
      <c r="J100" s="48"/>
      <c r="K100" s="48"/>
      <c r="L100" s="48"/>
    </row>
    <row r="101" spans="1:12" ht="12.75">
      <c r="A101" s="30"/>
      <c r="B101" s="27"/>
      <c r="C101" s="38"/>
      <c r="D101" s="48"/>
      <c r="E101" s="48"/>
      <c r="F101" s="48"/>
      <c r="G101" s="30"/>
      <c r="H101" s="27"/>
      <c r="I101" s="38"/>
      <c r="J101" s="48"/>
      <c r="K101" s="48"/>
      <c r="L101" s="48"/>
    </row>
    <row r="102" spans="1:12" ht="12.75">
      <c r="A102" s="30"/>
      <c r="B102" s="27"/>
      <c r="C102" s="38"/>
      <c r="D102" s="48"/>
      <c r="E102" s="48"/>
      <c r="F102" s="48"/>
      <c r="G102" s="30"/>
      <c r="H102" s="27"/>
      <c r="I102" s="38"/>
      <c r="J102" s="48"/>
      <c r="K102" s="48"/>
      <c r="L102" s="48"/>
    </row>
    <row r="103" spans="1:12" ht="12.75">
      <c r="A103" s="29"/>
      <c r="B103" s="24"/>
      <c r="C103" s="27"/>
      <c r="D103" s="30"/>
      <c r="E103" s="29"/>
      <c r="F103" s="30"/>
      <c r="G103" s="29"/>
      <c r="H103" s="24"/>
      <c r="I103" s="27"/>
      <c r="J103" s="30"/>
      <c r="K103" s="29"/>
      <c r="L103" s="30"/>
    </row>
    <row r="104" spans="1:12" ht="12.75">
      <c r="A104" s="90" t="s">
        <v>19</v>
      </c>
      <c r="B104" s="91"/>
      <c r="C104" s="91"/>
      <c r="D104" s="91"/>
      <c r="E104" s="91"/>
      <c r="F104" s="92"/>
      <c r="G104" s="90" t="s">
        <v>19</v>
      </c>
      <c r="H104" s="91"/>
      <c r="I104" s="91"/>
      <c r="J104" s="91"/>
      <c r="K104" s="91"/>
      <c r="L104" s="92"/>
    </row>
    <row r="105" spans="1:12" ht="12.75">
      <c r="A105" s="93" t="s">
        <v>22</v>
      </c>
      <c r="B105" s="93"/>
      <c r="C105" s="93"/>
      <c r="D105" s="93" t="s">
        <v>23</v>
      </c>
      <c r="E105" s="93"/>
      <c r="F105" s="93"/>
      <c r="G105" s="93" t="s">
        <v>22</v>
      </c>
      <c r="H105" s="93"/>
      <c r="I105" s="93"/>
      <c r="J105" s="93" t="s">
        <v>23</v>
      </c>
      <c r="K105" s="93"/>
      <c r="L105" s="93"/>
    </row>
    <row r="106" spans="1:12" ht="12.75">
      <c r="A106" s="93"/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</row>
    <row r="107" spans="1:12" ht="12.75">
      <c r="A107" s="94" t="s">
        <v>112</v>
      </c>
      <c r="B107" s="93"/>
      <c r="C107" s="93"/>
      <c r="D107" s="95" t="s">
        <v>111</v>
      </c>
      <c r="E107" s="93"/>
      <c r="F107" s="93"/>
      <c r="G107" s="94" t="s">
        <v>117</v>
      </c>
      <c r="H107" s="93"/>
      <c r="I107" s="93"/>
      <c r="J107" s="95" t="s">
        <v>116</v>
      </c>
      <c r="K107" s="93"/>
      <c r="L107" s="93"/>
    </row>
    <row r="108" spans="1:12" ht="12.75">
      <c r="A108" s="93"/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</row>
    <row r="122" ht="12.75" customHeight="1"/>
  </sheetData>
  <mergeCells count="80">
    <mergeCell ref="A104:F104"/>
    <mergeCell ref="A105:C106"/>
    <mergeCell ref="D105:F106"/>
    <mergeCell ref="A107:C108"/>
    <mergeCell ref="D107:F108"/>
    <mergeCell ref="A82:F82"/>
    <mergeCell ref="A83:C83"/>
    <mergeCell ref="D83:F83"/>
    <mergeCell ref="A84:C84"/>
    <mergeCell ref="D84:F84"/>
    <mergeCell ref="G77:L77"/>
    <mergeCell ref="G78:I79"/>
    <mergeCell ref="J78:L79"/>
    <mergeCell ref="G80:I81"/>
    <mergeCell ref="J80:L81"/>
    <mergeCell ref="G55:L55"/>
    <mergeCell ref="G56:I56"/>
    <mergeCell ref="J56:L56"/>
    <mergeCell ref="G57:I57"/>
    <mergeCell ref="J57:L57"/>
    <mergeCell ref="G50:L50"/>
    <mergeCell ref="G51:I52"/>
    <mergeCell ref="J51:L52"/>
    <mergeCell ref="G53:I54"/>
    <mergeCell ref="J53:L54"/>
    <mergeCell ref="G28:L28"/>
    <mergeCell ref="G29:I29"/>
    <mergeCell ref="J29:L29"/>
    <mergeCell ref="G30:I30"/>
    <mergeCell ref="J30:L30"/>
    <mergeCell ref="G23:L23"/>
    <mergeCell ref="G24:I25"/>
    <mergeCell ref="J24:L25"/>
    <mergeCell ref="G26:I27"/>
    <mergeCell ref="J26:L27"/>
    <mergeCell ref="G1:L1"/>
    <mergeCell ref="G2:I2"/>
    <mergeCell ref="J2:L2"/>
    <mergeCell ref="G3:I3"/>
    <mergeCell ref="J3:L3"/>
    <mergeCell ref="A1:F1"/>
    <mergeCell ref="A2:C2"/>
    <mergeCell ref="A3:C3"/>
    <mergeCell ref="D2:F2"/>
    <mergeCell ref="A26:C27"/>
    <mergeCell ref="D26:F27"/>
    <mergeCell ref="D3:F3"/>
    <mergeCell ref="A23:F23"/>
    <mergeCell ref="A24:C25"/>
    <mergeCell ref="D24:F25"/>
    <mergeCell ref="A28:F28"/>
    <mergeCell ref="A29:C29"/>
    <mergeCell ref="D29:F29"/>
    <mergeCell ref="A30:C30"/>
    <mergeCell ref="D30:F30"/>
    <mergeCell ref="A50:F50"/>
    <mergeCell ref="A51:C52"/>
    <mergeCell ref="D51:F52"/>
    <mergeCell ref="A53:C54"/>
    <mergeCell ref="D53:F54"/>
    <mergeCell ref="A55:F55"/>
    <mergeCell ref="A56:C56"/>
    <mergeCell ref="D56:F56"/>
    <mergeCell ref="A57:C57"/>
    <mergeCell ref="D57:F57"/>
    <mergeCell ref="A77:F77"/>
    <mergeCell ref="A78:C79"/>
    <mergeCell ref="D78:F79"/>
    <mergeCell ref="A80:C81"/>
    <mergeCell ref="D80:F81"/>
    <mergeCell ref="G82:L82"/>
    <mergeCell ref="G83:I83"/>
    <mergeCell ref="J83:L83"/>
    <mergeCell ref="G84:I84"/>
    <mergeCell ref="J84:L84"/>
    <mergeCell ref="G104:L104"/>
    <mergeCell ref="G105:I106"/>
    <mergeCell ref="J105:L106"/>
    <mergeCell ref="G107:I108"/>
    <mergeCell ref="J107:L10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2018-06-24T21:10:23Z</dcterms:modified>
  <cp:category/>
  <cp:version/>
  <cp:contentType/>
  <cp:contentStatus/>
</cp:coreProperties>
</file>