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<sst xmlns="http://schemas.openxmlformats.org/spreadsheetml/2006/main" count="457" uniqueCount="107">
  <si>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</si>
  <si>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</si>
  <si>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</si>
  <si>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</si>
  <si>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</si>
  <si>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</si>
  <si>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</si>
  <si>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</si>
  <si>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</si>
  <si>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</si>
  <si>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</si>
  <si>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</si>
  <si>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</si>
  <si>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</si>
  <si>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</si>
  <si>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</si>
  <si>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</si>
  <si>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</si>
  <si>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</si>
  <si>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</si>
  <si>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</si>
  <si>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</si>
  <si>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</si>
  <si>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</si>
  <si>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</si>
  <si>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</si>
  <si>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</si>
  <si>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</si>
  <si>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</si>
  <si>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</si>
  <si>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</si>
  <si>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</si>
  <si>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</si>
  <si>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</si>
  <si>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</si>
  <si>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</si>
  <si>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</si>
  <si>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</si>
  <si>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</si>
  <si>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ALWAYS LAST</t>
  </si>
  <si>
    <t>QUIZZARD OF OZ</t>
  </si>
  <si>
    <t>The Forge Inn - Glenfield - Sunday Night Quiz League #55</t>
  </si>
  <si>
    <t>LYRICS</t>
  </si>
  <si>
    <t>GINFIZZERS</t>
  </si>
  <si>
    <t>THERETICAL QUIZESTS</t>
  </si>
  <si>
    <t>THE T'NUCS</t>
  </si>
  <si>
    <t>TWO OF US</t>
  </si>
  <si>
    <t>4 SMARTIES AND A TUBE</t>
  </si>
  <si>
    <t>THE SEMI COLONS</t>
  </si>
  <si>
    <t>Wipe out High</t>
  </si>
  <si>
    <t>Wipe Out Low</t>
  </si>
  <si>
    <t>TWO OF US (WINNERS)  THE SEMI COLONS 5</t>
  </si>
  <si>
    <t>MISSING LETTERES</t>
  </si>
  <si>
    <t>THE K TEAM</t>
  </si>
  <si>
    <t>4 SMARTIES AND A TUBE = 12PTS</t>
  </si>
  <si>
    <t>CHALFONTS = 3PTS</t>
  </si>
  <si>
    <t>FAMILIA</t>
  </si>
  <si>
    <t>THEORETICAL QUIZISTS</t>
  </si>
  <si>
    <t>ONLY 1 F IN FORGE</t>
  </si>
  <si>
    <t>NBTE</t>
  </si>
  <si>
    <t>REVELLERS</t>
  </si>
  <si>
    <t>IZZY WIZZY 12</t>
  </si>
  <si>
    <t>CHARLIES ANGELS 5</t>
  </si>
  <si>
    <t>IZZY WIZZY</t>
  </si>
  <si>
    <t>NOTHING BETWEEN THE EARS</t>
  </si>
  <si>
    <t>DNF</t>
  </si>
  <si>
    <t>THE REVELLERS</t>
  </si>
  <si>
    <t>DINGBATS</t>
  </si>
  <si>
    <t>TOP 5'S</t>
  </si>
  <si>
    <t>NORFOLK N CHANCE</t>
  </si>
  <si>
    <t>AT THE BAR</t>
  </si>
  <si>
    <t>THE CHALFONTS</t>
  </si>
  <si>
    <t>TEAM NAME</t>
  </si>
  <si>
    <t>SMARTIES TUBE 13</t>
  </si>
  <si>
    <r>
      <t xml:space="preserve">CHARLIES </t>
    </r>
    <r>
      <rPr>
        <b/>
        <sz val="10"/>
        <color indexed="10"/>
        <rFont val="Arial"/>
        <family val="2"/>
      </rPr>
      <t>REVELLERS</t>
    </r>
    <r>
      <rPr>
        <b/>
        <sz val="10"/>
        <rFont val="Arial"/>
        <family val="2"/>
      </rPr>
      <t xml:space="preserve"> CORNER 7</t>
    </r>
  </si>
  <si>
    <t>NORFOLK NN CHANCE</t>
  </si>
  <si>
    <t>THE GREENUTS</t>
  </si>
  <si>
    <t>THREE AMIGIOS</t>
  </si>
  <si>
    <t>LYNTONS LOSERS</t>
  </si>
  <si>
    <t>LYNTONS LOSERS 1</t>
  </si>
  <si>
    <t>NBTE 15</t>
  </si>
  <si>
    <t>GREENUTS</t>
  </si>
  <si>
    <t>IMPOSSIBLE</t>
  </si>
  <si>
    <t>FAMOUS FACES</t>
  </si>
  <si>
    <t>UNIVERSALLY CHALLANGED</t>
  </si>
  <si>
    <t>JK</t>
  </si>
  <si>
    <t>AMSTERDAMAGE</t>
  </si>
  <si>
    <t>FLYING SOLO</t>
  </si>
  <si>
    <t>RYANS STARING</t>
  </si>
  <si>
    <t>IN THE CORNER 13</t>
  </si>
  <si>
    <t>UNI CHALLANGED &amp; NORFOLK N CHANCE 1</t>
  </si>
  <si>
    <t>RYAN STARLING</t>
  </si>
  <si>
    <t>Week Number: #6</t>
  </si>
  <si>
    <t>MISSING LETTERS</t>
  </si>
  <si>
    <t>THREE WINOS</t>
  </si>
  <si>
    <t>MMMMM MICROWAVE NOISE</t>
  </si>
  <si>
    <r>
      <t>ALWAYS LAST</t>
    </r>
    <r>
      <rPr>
        <b/>
        <u val="single"/>
        <sz val="10"/>
        <rFont val="Arial"/>
        <family val="2"/>
      </rPr>
      <t xml:space="preserve"> &amp;  QUIZARD OF OZ 2</t>
    </r>
  </si>
  <si>
    <r>
      <t xml:space="preserve">THREE AMOGOS </t>
    </r>
    <r>
      <rPr>
        <b/>
        <sz val="10"/>
        <color indexed="10"/>
        <rFont val="Arial"/>
        <family val="2"/>
      </rPr>
      <t>REVELLERS</t>
    </r>
    <r>
      <rPr>
        <b/>
        <sz val="10"/>
        <rFont val="Arial"/>
        <family val="2"/>
      </rPr>
      <t xml:space="preserve"> 12</t>
    </r>
  </si>
  <si>
    <t>THRE VINOS</t>
  </si>
  <si>
    <t>NO QUIZ</t>
  </si>
  <si>
    <t>SUNDAY ROAQSTS</t>
  </si>
  <si>
    <t>TOO YOUNG FOR THIS</t>
  </si>
  <si>
    <t>DOUBLE TROUBLE</t>
  </si>
  <si>
    <t>suns out plumbs out 13</t>
  </si>
  <si>
    <t>too young fo this 4</t>
  </si>
  <si>
    <t>SUNDAY ROASTS</t>
  </si>
  <si>
    <t>ANAGRAMS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</si>
</sst>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16" fontId="8" fillId="0" borderId="5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85" zoomScaleNormal="85" workbookViewId="0" topLeftCell="A1">
      <selection activeCell="A1" sqref="A1:N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2.75">
      <c r="A2" s="69" t="s">
        <v>9</v>
      </c>
      <c r="B2" s="70"/>
      <c r="C2" s="70"/>
      <c r="D2" s="70"/>
      <c r="E2" s="70"/>
      <c r="F2" s="70"/>
      <c r="G2" s="70"/>
      <c r="H2" s="71">
        <v>8</v>
      </c>
      <c r="I2" s="71"/>
      <c r="J2" s="71"/>
      <c r="K2" s="71"/>
      <c r="L2" s="71"/>
      <c r="M2" s="72"/>
      <c r="N2"/>
    </row>
    <row r="3" spans="1:14" ht="12.75" customHeight="1">
      <c r="A3" s="73" t="s">
        <v>0</v>
      </c>
      <c r="B3" s="75" t="s">
        <v>1</v>
      </c>
      <c r="C3" s="38"/>
      <c r="D3" s="77" t="s">
        <v>16</v>
      </c>
      <c r="E3" s="77"/>
      <c r="F3" s="77"/>
      <c r="G3" s="77"/>
      <c r="H3" s="77"/>
      <c r="I3" s="77"/>
      <c r="J3" s="77"/>
      <c r="K3" s="77"/>
      <c r="L3" s="77"/>
      <c r="M3" s="73" t="s">
        <v>3</v>
      </c>
      <c r="N3" s="7" t="s">
        <v>7</v>
      </c>
    </row>
    <row r="4" spans="1:14" ht="12.75">
      <c r="A4" s="74"/>
      <c r="B4" s="76"/>
      <c r="C4" s="39" t="s">
        <v>24</v>
      </c>
      <c r="D4" s="2">
        <v>43716</v>
      </c>
      <c r="E4" s="2">
        <f>D4+7</f>
        <v>43723</v>
      </c>
      <c r="F4" s="2">
        <f aca="true" t="shared" si="0" ref="F4:K4">E4+7</f>
        <v>43730</v>
      </c>
      <c r="G4" s="2">
        <f t="shared" si="0"/>
        <v>43737</v>
      </c>
      <c r="H4" s="2">
        <f t="shared" si="0"/>
        <v>43744</v>
      </c>
      <c r="I4" s="2">
        <f t="shared" si="0"/>
        <v>43751</v>
      </c>
      <c r="J4" s="2">
        <f t="shared" si="0"/>
        <v>43758</v>
      </c>
      <c r="K4" s="2">
        <f t="shared" si="0"/>
        <v>43765</v>
      </c>
      <c r="L4" s="2">
        <v>43772</v>
      </c>
      <c r="M4" s="74"/>
      <c r="N4" s="7" t="s">
        <v>8</v>
      </c>
    </row>
    <row r="5" spans="1:14" s="29" customFormat="1" ht="12.75" customHeight="1">
      <c r="A5" s="30">
        <v>1</v>
      </c>
      <c r="B5" s="34" t="s">
        <v>36</v>
      </c>
      <c r="C5" s="27">
        <v>8</v>
      </c>
      <c r="D5" s="3">
        <v>58</v>
      </c>
      <c r="E5" s="3">
        <v>60</v>
      </c>
      <c r="F5" s="30">
        <v>43</v>
      </c>
      <c r="G5" s="3">
        <v>50.5</v>
      </c>
      <c r="H5" s="30">
        <v>49</v>
      </c>
      <c r="I5" s="3">
        <v>59</v>
      </c>
      <c r="J5" s="3">
        <v>59</v>
      </c>
      <c r="K5" s="56"/>
      <c r="L5" s="3">
        <v>59</v>
      </c>
      <c r="M5" s="3">
        <f>SUM(D5:L5)</f>
        <v>437.5</v>
      </c>
      <c r="N5" s="28">
        <f>M5/C5</f>
        <v>54.6875</v>
      </c>
    </row>
    <row r="6" spans="1:14" s="29" customFormat="1" ht="12.75">
      <c r="A6" s="30">
        <f aca="true" t="shared" si="1" ref="A6:A32">A5+1</f>
        <v>2</v>
      </c>
      <c r="B6" s="32" t="s">
        <v>34</v>
      </c>
      <c r="C6" s="27">
        <v>8</v>
      </c>
      <c r="D6" s="3">
        <v>55</v>
      </c>
      <c r="E6" s="3">
        <v>51.5</v>
      </c>
      <c r="F6" s="30">
        <v>59</v>
      </c>
      <c r="G6" s="3">
        <v>48.5</v>
      </c>
      <c r="H6" s="30">
        <v>54</v>
      </c>
      <c r="I6" s="3">
        <v>53.5</v>
      </c>
      <c r="J6" s="3">
        <v>47</v>
      </c>
      <c r="K6" s="56"/>
      <c r="L6" s="3">
        <v>58.5</v>
      </c>
      <c r="M6" s="3">
        <f>SUM(D6:L6)</f>
        <v>427</v>
      </c>
      <c r="N6" s="28">
        <f aca="true" t="shared" si="2" ref="N6:N13">M6/C6</f>
        <v>53.375</v>
      </c>
    </row>
    <row r="7" spans="1:14" s="29" customFormat="1" ht="12.75">
      <c r="A7" s="30">
        <f t="shared" si="1"/>
        <v>3</v>
      </c>
      <c r="B7" s="32" t="s">
        <v>47</v>
      </c>
      <c r="C7" s="27">
        <v>8</v>
      </c>
      <c r="D7" s="3">
        <v>44.5</v>
      </c>
      <c r="E7" s="3">
        <v>56.5</v>
      </c>
      <c r="F7" s="30">
        <v>58.5</v>
      </c>
      <c r="G7" s="3">
        <v>55.5</v>
      </c>
      <c r="H7" s="30">
        <v>51.5</v>
      </c>
      <c r="I7" s="3">
        <v>48</v>
      </c>
      <c r="J7" s="3">
        <v>53</v>
      </c>
      <c r="K7" s="56"/>
      <c r="L7" s="3">
        <v>56</v>
      </c>
      <c r="M7" s="3">
        <f>SUM(D7:L7)</f>
        <v>423.5</v>
      </c>
      <c r="N7" s="28">
        <f t="shared" si="2"/>
        <v>52.9375</v>
      </c>
    </row>
    <row r="8" spans="1:14" s="29" customFormat="1" ht="12" customHeight="1">
      <c r="A8" s="30">
        <f t="shared" si="1"/>
        <v>4</v>
      </c>
      <c r="B8" s="32" t="s">
        <v>35</v>
      </c>
      <c r="C8" s="27">
        <v>8</v>
      </c>
      <c r="D8" s="3">
        <v>45</v>
      </c>
      <c r="E8" s="3">
        <v>49.5</v>
      </c>
      <c r="F8" s="30">
        <v>54.5</v>
      </c>
      <c r="G8" s="3">
        <v>51.5</v>
      </c>
      <c r="H8" s="30">
        <v>36</v>
      </c>
      <c r="I8" s="3">
        <v>46</v>
      </c>
      <c r="J8" s="3">
        <v>48.5</v>
      </c>
      <c r="K8" s="56"/>
      <c r="L8" s="3">
        <v>47.5</v>
      </c>
      <c r="M8" s="3">
        <f>SUM(D8:L8)</f>
        <v>378.5</v>
      </c>
      <c r="N8" s="28">
        <f t="shared" si="2"/>
        <v>47.3125</v>
      </c>
    </row>
    <row r="9" spans="1:14" s="29" customFormat="1" ht="12.75">
      <c r="A9" s="30">
        <f t="shared" si="1"/>
        <v>5</v>
      </c>
      <c r="B9" s="31" t="s">
        <v>37</v>
      </c>
      <c r="C9" s="27">
        <v>8</v>
      </c>
      <c r="D9" s="3">
        <v>43.5</v>
      </c>
      <c r="E9" s="3">
        <v>44.5</v>
      </c>
      <c r="F9" s="30">
        <v>40.5</v>
      </c>
      <c r="G9" s="3">
        <v>43.5</v>
      </c>
      <c r="H9" s="30">
        <v>47.5</v>
      </c>
      <c r="I9" s="3">
        <v>45</v>
      </c>
      <c r="J9" s="3">
        <v>43</v>
      </c>
      <c r="K9" s="56"/>
      <c r="L9" s="3">
        <v>52.5</v>
      </c>
      <c r="M9" s="3">
        <f>SUM(D9:L9)</f>
        <v>360</v>
      </c>
      <c r="N9" s="28">
        <f t="shared" si="2"/>
        <v>45</v>
      </c>
    </row>
    <row r="10" spans="1:14" s="29" customFormat="1" ht="12.75">
      <c r="A10" s="30">
        <f t="shared" si="1"/>
        <v>6</v>
      </c>
      <c r="B10" s="32" t="s">
        <v>33</v>
      </c>
      <c r="C10" s="27">
        <v>7</v>
      </c>
      <c r="D10" s="3">
        <v>51.5</v>
      </c>
      <c r="E10" s="3">
        <v>45.5</v>
      </c>
      <c r="F10" s="30"/>
      <c r="G10" s="3">
        <v>44.5</v>
      </c>
      <c r="H10" s="30">
        <v>50.5</v>
      </c>
      <c r="I10" s="3">
        <v>51.5</v>
      </c>
      <c r="J10" s="3">
        <v>52</v>
      </c>
      <c r="K10" s="56"/>
      <c r="L10" s="3">
        <v>51</v>
      </c>
      <c r="M10" s="3">
        <f>SUM(D10:L10)</f>
        <v>346.5</v>
      </c>
      <c r="N10" s="28">
        <f t="shared" si="2"/>
        <v>49.5</v>
      </c>
    </row>
    <row r="11" spans="1:14" s="29" customFormat="1" ht="12.75">
      <c r="A11" s="30">
        <f t="shared" si="1"/>
        <v>7</v>
      </c>
      <c r="B11" s="32" t="s">
        <v>40</v>
      </c>
      <c r="C11" s="27">
        <f>COUNTIF(D11:K11,"&lt;&gt;")</f>
        <v>7</v>
      </c>
      <c r="D11" s="3">
        <v>45</v>
      </c>
      <c r="E11" s="3">
        <v>50</v>
      </c>
      <c r="F11" s="30">
        <v>47.5</v>
      </c>
      <c r="G11" s="3">
        <v>48.5</v>
      </c>
      <c r="H11" s="30">
        <v>46.5</v>
      </c>
      <c r="I11" s="3">
        <v>39.5</v>
      </c>
      <c r="J11" s="3">
        <v>42.5</v>
      </c>
      <c r="K11" s="56"/>
      <c r="L11" s="3"/>
      <c r="M11" s="3">
        <f>SUM(D11:L11)</f>
        <v>319.5</v>
      </c>
      <c r="N11" s="28">
        <f t="shared" si="2"/>
        <v>45.642857142857146</v>
      </c>
    </row>
    <row r="12" spans="1:14" s="29" customFormat="1" ht="12.75">
      <c r="A12" s="30">
        <f t="shared" si="1"/>
        <v>8</v>
      </c>
      <c r="B12" s="32" t="s">
        <v>66</v>
      </c>
      <c r="C12" s="27">
        <f>COUNTIF(D12:K12,"&lt;&gt;")</f>
        <v>5</v>
      </c>
      <c r="D12" s="3"/>
      <c r="E12" s="3"/>
      <c r="F12" s="30">
        <v>55.5</v>
      </c>
      <c r="G12" s="3">
        <v>48</v>
      </c>
      <c r="H12" s="30">
        <v>47</v>
      </c>
      <c r="I12" s="3">
        <v>52.5</v>
      </c>
      <c r="J12" s="3">
        <v>56</v>
      </c>
      <c r="K12" s="56"/>
      <c r="L12" s="3">
        <v>47.5</v>
      </c>
      <c r="M12" s="3">
        <f>SUM(D12:L12)</f>
        <v>306.5</v>
      </c>
      <c r="N12" s="28">
        <f t="shared" si="2"/>
        <v>61.3</v>
      </c>
    </row>
    <row r="13" spans="1:14" s="29" customFormat="1" ht="13.5" customHeight="1">
      <c r="A13" s="30">
        <f t="shared" si="1"/>
        <v>9</v>
      </c>
      <c r="B13" s="32" t="s">
        <v>59</v>
      </c>
      <c r="C13" s="27">
        <v>6</v>
      </c>
      <c r="D13" s="3"/>
      <c r="E13" s="3"/>
      <c r="F13" s="30">
        <v>47</v>
      </c>
      <c r="G13" s="3">
        <v>52.5</v>
      </c>
      <c r="H13" s="30">
        <v>57.5</v>
      </c>
      <c r="I13" s="3">
        <v>55.5</v>
      </c>
      <c r="J13" s="3">
        <v>39.5</v>
      </c>
      <c r="K13" s="56"/>
      <c r="L13" s="3">
        <v>40</v>
      </c>
      <c r="M13" s="3">
        <f>SUM(D13:L13)</f>
        <v>292</v>
      </c>
      <c r="N13" s="28">
        <f t="shared" si="2"/>
        <v>48.666666666666664</v>
      </c>
    </row>
    <row r="14" spans="1:14" s="29" customFormat="1" ht="12.75">
      <c r="A14" s="30">
        <f t="shared" si="1"/>
        <v>10</v>
      </c>
      <c r="B14" s="32" t="s">
        <v>38</v>
      </c>
      <c r="C14" s="27">
        <f>COUNTIF(D14:K14,"&lt;&gt;")</f>
        <v>5</v>
      </c>
      <c r="D14" s="3">
        <v>59</v>
      </c>
      <c r="E14" s="3">
        <v>48.5</v>
      </c>
      <c r="F14" s="30">
        <v>56</v>
      </c>
      <c r="G14" s="3"/>
      <c r="H14" s="30">
        <v>55.5</v>
      </c>
      <c r="I14" s="3"/>
      <c r="J14" s="3">
        <v>59.5</v>
      </c>
      <c r="K14" s="56"/>
      <c r="L14" s="3"/>
      <c r="M14" s="3">
        <f>SUM(D14:L14)</f>
        <v>278.5</v>
      </c>
      <c r="N14" s="28">
        <f aca="true" t="shared" si="3" ref="N14:N19">M14/C14</f>
        <v>55.7</v>
      </c>
    </row>
    <row r="15" spans="1:14" s="29" customFormat="1" ht="12.75">
      <c r="A15" s="30">
        <f t="shared" si="1"/>
        <v>11</v>
      </c>
      <c r="B15" s="32" t="s">
        <v>81</v>
      </c>
      <c r="C15" s="27">
        <f>COUNTIF(D15:K15,"&lt;&gt;")</f>
        <v>3</v>
      </c>
      <c r="D15" s="3"/>
      <c r="E15" s="3"/>
      <c r="F15" s="30"/>
      <c r="G15" s="3"/>
      <c r="H15" s="30">
        <v>40</v>
      </c>
      <c r="I15" s="3">
        <v>43.5</v>
      </c>
      <c r="J15" s="3">
        <v>41.5</v>
      </c>
      <c r="K15" s="56"/>
      <c r="L15" s="3">
        <v>39</v>
      </c>
      <c r="M15" s="3">
        <f>SUM(D15:L15)</f>
        <v>164</v>
      </c>
      <c r="N15" s="28">
        <f t="shared" si="3"/>
        <v>54.666666666666664</v>
      </c>
    </row>
    <row r="16" spans="1:14" ht="12.75">
      <c r="A16" s="30">
        <f t="shared" si="1"/>
        <v>12</v>
      </c>
      <c r="B16" s="32" t="s">
        <v>39</v>
      </c>
      <c r="C16" s="27">
        <f>COUNTIF(D16:K16,"&lt;&gt;")</f>
        <v>3</v>
      </c>
      <c r="D16" s="3">
        <v>46.5</v>
      </c>
      <c r="E16" s="3">
        <v>23.5</v>
      </c>
      <c r="F16" s="30"/>
      <c r="G16" s="3"/>
      <c r="H16" s="30"/>
      <c r="I16" s="3"/>
      <c r="J16" s="3">
        <v>36.5</v>
      </c>
      <c r="K16" s="56"/>
      <c r="L16" s="3"/>
      <c r="M16" s="3">
        <f>SUM(D16:L16)</f>
        <v>106.5</v>
      </c>
      <c r="N16" s="28">
        <f t="shared" si="3"/>
        <v>35.5</v>
      </c>
    </row>
    <row r="17" spans="1:14" ht="12.75">
      <c r="A17" s="30">
        <f t="shared" si="1"/>
        <v>13</v>
      </c>
      <c r="B17" s="32" t="s">
        <v>53</v>
      </c>
      <c r="C17" s="27">
        <f>COUNTIF(D17:K17,"&lt;&gt;")</f>
        <v>2</v>
      </c>
      <c r="D17" s="3"/>
      <c r="E17" s="3">
        <v>50.5</v>
      </c>
      <c r="F17" s="30"/>
      <c r="G17" s="3">
        <v>41.5</v>
      </c>
      <c r="H17" s="30"/>
      <c r="I17" s="3"/>
      <c r="J17" s="3"/>
      <c r="K17" s="56"/>
      <c r="L17" s="3"/>
      <c r="M17" s="3">
        <f>SUM(D17:L17)</f>
        <v>92</v>
      </c>
      <c r="N17" s="28">
        <f t="shared" si="3"/>
        <v>46</v>
      </c>
    </row>
    <row r="18" spans="1:14" ht="12.75">
      <c r="A18" s="30">
        <f t="shared" si="1"/>
        <v>14</v>
      </c>
      <c r="B18" s="32" t="s">
        <v>75</v>
      </c>
      <c r="C18" s="27">
        <f>COUNTIF(D18:K18,"&lt;&gt;")</f>
        <v>2</v>
      </c>
      <c r="D18" s="3"/>
      <c r="E18" s="3"/>
      <c r="F18" s="30"/>
      <c r="G18" s="3">
        <v>51.5</v>
      </c>
      <c r="H18" s="30"/>
      <c r="I18" s="3">
        <v>36.5</v>
      </c>
      <c r="J18" s="3"/>
      <c r="K18" s="56"/>
      <c r="L18" s="3"/>
      <c r="M18" s="3">
        <f>SUM(D18:L18)</f>
        <v>88</v>
      </c>
      <c r="N18" s="28">
        <f t="shared" si="3"/>
        <v>44</v>
      </c>
    </row>
    <row r="19" spans="1:14" ht="12.75">
      <c r="A19" s="30">
        <f t="shared" si="1"/>
        <v>15</v>
      </c>
      <c r="B19" s="32" t="s">
        <v>44</v>
      </c>
      <c r="C19" s="27">
        <f aca="true" t="shared" si="4" ref="C19:C33">COUNTIF(D19:K19,"&lt;&gt;")</f>
        <v>2</v>
      </c>
      <c r="D19" s="3">
        <v>37.5</v>
      </c>
      <c r="E19" s="3"/>
      <c r="F19" s="30">
        <v>29</v>
      </c>
      <c r="G19" s="3"/>
      <c r="H19" s="30"/>
      <c r="I19" s="3"/>
      <c r="J19" s="3"/>
      <c r="K19" s="56"/>
      <c r="L19" s="3"/>
      <c r="M19" s="3">
        <f>SUM(D19:L19)</f>
        <v>66.5</v>
      </c>
      <c r="N19" s="28">
        <f t="shared" si="3"/>
        <v>33.25</v>
      </c>
    </row>
    <row r="20" spans="1:14" ht="12.75">
      <c r="A20" s="30">
        <f t="shared" si="1"/>
        <v>16</v>
      </c>
      <c r="B20" s="32" t="s">
        <v>84</v>
      </c>
      <c r="C20" s="27">
        <f t="shared" si="4"/>
        <v>2</v>
      </c>
      <c r="D20" s="3"/>
      <c r="E20" s="3"/>
      <c r="F20" s="30"/>
      <c r="G20" s="3"/>
      <c r="H20" s="30"/>
      <c r="I20" s="3">
        <v>30</v>
      </c>
      <c r="J20" s="3">
        <v>34.5</v>
      </c>
      <c r="K20" s="56"/>
      <c r="L20" s="3"/>
      <c r="M20" s="3">
        <f>SUM(D20:L20)</f>
        <v>64.5</v>
      </c>
      <c r="N20" s="28">
        <f>M20/C20</f>
        <v>32.25</v>
      </c>
    </row>
    <row r="21" spans="1:14" ht="12.75">
      <c r="A21" s="30">
        <f t="shared" si="1"/>
        <v>17</v>
      </c>
      <c r="B21" s="32" t="s">
        <v>43</v>
      </c>
      <c r="C21" s="27">
        <f t="shared" si="4"/>
        <v>1</v>
      </c>
      <c r="D21" s="3">
        <v>60</v>
      </c>
      <c r="E21" s="3"/>
      <c r="F21" s="30"/>
      <c r="G21" s="3"/>
      <c r="H21" s="30"/>
      <c r="I21" s="3"/>
      <c r="J21" s="3"/>
      <c r="K21" s="56"/>
      <c r="L21" s="3"/>
      <c r="M21" s="3">
        <f>SUM(D21:L21)</f>
        <v>60</v>
      </c>
      <c r="N21" s="28">
        <f>M21/C21</f>
        <v>60</v>
      </c>
    </row>
    <row r="22" spans="1:14" ht="12.75">
      <c r="A22" s="30">
        <f t="shared" si="1"/>
        <v>18</v>
      </c>
      <c r="B22" s="32" t="s">
        <v>91</v>
      </c>
      <c r="C22" s="27">
        <f t="shared" si="4"/>
        <v>1</v>
      </c>
      <c r="D22" s="3"/>
      <c r="E22" s="3"/>
      <c r="F22" s="30"/>
      <c r="G22" s="3"/>
      <c r="H22" s="30"/>
      <c r="I22" s="3">
        <v>52</v>
      </c>
      <c r="J22" s="3"/>
      <c r="K22" s="56"/>
      <c r="L22" s="3"/>
      <c r="M22" s="3">
        <f>SUM(D22:L22)</f>
        <v>52</v>
      </c>
      <c r="N22" s="28">
        <f>M22/C22</f>
        <v>52</v>
      </c>
    </row>
    <row r="23" spans="1:14" ht="12.75">
      <c r="A23" s="30">
        <f t="shared" si="1"/>
        <v>19</v>
      </c>
      <c r="B23" s="32" t="s">
        <v>95</v>
      </c>
      <c r="C23" s="27">
        <f t="shared" si="4"/>
        <v>1</v>
      </c>
      <c r="D23" s="3"/>
      <c r="E23" s="3"/>
      <c r="F23" s="30"/>
      <c r="G23" s="3"/>
      <c r="H23" s="30"/>
      <c r="I23" s="3"/>
      <c r="J23" s="3">
        <v>42.5</v>
      </c>
      <c r="K23" s="56"/>
      <c r="L23" s="3"/>
      <c r="M23" s="3">
        <f>SUM(D23:L23)</f>
        <v>42.5</v>
      </c>
      <c r="N23" s="28">
        <f aca="true" t="shared" si="5" ref="N23:N33">M23/C23</f>
        <v>42.5</v>
      </c>
    </row>
    <row r="24" spans="1:14" ht="12.75">
      <c r="A24" s="30">
        <f t="shared" si="1"/>
        <v>20</v>
      </c>
      <c r="B24" s="32" t="s">
        <v>45</v>
      </c>
      <c r="C24" s="27">
        <f t="shared" si="4"/>
        <v>1</v>
      </c>
      <c r="D24" s="3">
        <v>42</v>
      </c>
      <c r="E24" s="3"/>
      <c r="F24" s="30"/>
      <c r="G24" s="3"/>
      <c r="H24" s="30"/>
      <c r="I24" s="3"/>
      <c r="J24" s="3"/>
      <c r="K24" s="56"/>
      <c r="L24" s="3"/>
      <c r="M24" s="3">
        <f>SUM(D24:L24)</f>
        <v>42</v>
      </c>
      <c r="N24" s="28">
        <f t="shared" si="5"/>
        <v>42</v>
      </c>
    </row>
    <row r="25" spans="1:14" ht="12.75">
      <c r="A25" s="30">
        <f t="shared" si="1"/>
        <v>21</v>
      </c>
      <c r="B25" s="32" t="s">
        <v>46</v>
      </c>
      <c r="C25" s="27">
        <f t="shared" si="4"/>
        <v>1</v>
      </c>
      <c r="D25" s="3">
        <v>33</v>
      </c>
      <c r="E25" s="3"/>
      <c r="F25" s="30"/>
      <c r="G25" s="3"/>
      <c r="H25" s="30"/>
      <c r="I25" s="3"/>
      <c r="J25" s="3"/>
      <c r="K25" s="56"/>
      <c r="L25" s="3"/>
      <c r="M25" s="3">
        <f>SUM(D25:L25)</f>
        <v>33</v>
      </c>
      <c r="N25" s="28">
        <f t="shared" si="5"/>
        <v>33</v>
      </c>
    </row>
    <row r="26" spans="1:14" ht="12.75">
      <c r="A26" s="30">
        <f t="shared" si="1"/>
        <v>22</v>
      </c>
      <c r="B26" s="32" t="s">
        <v>101</v>
      </c>
      <c r="C26" s="27">
        <v>1</v>
      </c>
      <c r="D26" s="3"/>
      <c r="E26" s="3"/>
      <c r="F26" s="30"/>
      <c r="G26" s="3"/>
      <c r="H26" s="30"/>
      <c r="I26" s="3"/>
      <c r="J26" s="3"/>
      <c r="K26" s="56"/>
      <c r="L26" s="3">
        <v>30.5</v>
      </c>
      <c r="M26" s="3">
        <f>SUM(D26:L26)</f>
        <v>30.5</v>
      </c>
      <c r="N26" s="28">
        <f t="shared" si="5"/>
        <v>30.5</v>
      </c>
    </row>
    <row r="27" spans="1:14" ht="12.75">
      <c r="A27" s="30">
        <f t="shared" si="1"/>
        <v>23</v>
      </c>
      <c r="B27" s="32" t="s">
        <v>94</v>
      </c>
      <c r="C27" s="27">
        <f t="shared" si="4"/>
        <v>1</v>
      </c>
      <c r="D27" s="3"/>
      <c r="E27" s="3"/>
      <c r="F27" s="30"/>
      <c r="G27" s="3"/>
      <c r="H27" s="30"/>
      <c r="I27" s="3"/>
      <c r="J27" s="3">
        <v>29</v>
      </c>
      <c r="K27" s="56"/>
      <c r="L27" s="3"/>
      <c r="M27" s="3">
        <f>SUM(D27:L27)</f>
        <v>29</v>
      </c>
      <c r="N27" s="28">
        <f t="shared" si="5"/>
        <v>29</v>
      </c>
    </row>
    <row r="28" spans="1:14" ht="12.75">
      <c r="A28" s="30">
        <f t="shared" si="1"/>
        <v>24</v>
      </c>
      <c r="B28" s="32" t="s">
        <v>48</v>
      </c>
      <c r="C28" s="27">
        <f t="shared" si="4"/>
        <v>1</v>
      </c>
      <c r="D28" s="3">
        <v>28.5</v>
      </c>
      <c r="E28" s="3"/>
      <c r="F28" s="30"/>
      <c r="G28" s="3"/>
      <c r="H28" s="30"/>
      <c r="I28" s="3"/>
      <c r="J28" s="3"/>
      <c r="K28" s="56"/>
      <c r="L28" s="3"/>
      <c r="M28" s="3">
        <f>SUM(D28:L28)</f>
        <v>28.5</v>
      </c>
      <c r="N28" s="28"/>
    </row>
    <row r="29" spans="1:14" ht="12.75">
      <c r="A29" s="30">
        <f t="shared" si="1"/>
        <v>25</v>
      </c>
      <c r="B29" s="32" t="s">
        <v>105</v>
      </c>
      <c r="C29" s="27">
        <v>1</v>
      </c>
      <c r="D29" s="3"/>
      <c r="E29" s="3"/>
      <c r="F29" s="30"/>
      <c r="G29" s="3"/>
      <c r="H29" s="30"/>
      <c r="I29" s="3"/>
      <c r="J29" s="3"/>
      <c r="K29" s="56"/>
      <c r="L29" s="3">
        <v>26</v>
      </c>
      <c r="M29" s="3">
        <f>SUM(D29:L29)</f>
        <v>26</v>
      </c>
      <c r="N29" s="28"/>
    </row>
    <row r="30" spans="1:14" ht="12.75">
      <c r="A30" s="30">
        <f t="shared" si="1"/>
        <v>26</v>
      </c>
      <c r="B30" s="32" t="s">
        <v>102</v>
      </c>
      <c r="C30" s="27">
        <v>1</v>
      </c>
      <c r="D30" s="3"/>
      <c r="E30" s="3"/>
      <c r="F30" s="30"/>
      <c r="G30" s="3"/>
      <c r="H30" s="30"/>
      <c r="I30" s="3"/>
      <c r="J30" s="3"/>
      <c r="K30" s="56"/>
      <c r="L30" s="3">
        <v>19</v>
      </c>
      <c r="M30" s="3">
        <f>SUM(D30:L30)</f>
        <v>19</v>
      </c>
      <c r="N30" s="28"/>
    </row>
    <row r="31" spans="1:14" ht="12.75">
      <c r="A31" s="30">
        <f t="shared" si="1"/>
        <v>27</v>
      </c>
      <c r="B31" s="32" t="s">
        <v>56</v>
      </c>
      <c r="C31" s="27">
        <f t="shared" si="4"/>
        <v>1</v>
      </c>
      <c r="D31" s="3"/>
      <c r="E31" s="3"/>
      <c r="F31" s="30" t="s">
        <v>65</v>
      </c>
      <c r="G31" s="3"/>
      <c r="H31" s="30"/>
      <c r="I31" s="3"/>
      <c r="J31" s="3"/>
      <c r="K31" s="56"/>
      <c r="L31" s="3"/>
      <c r="M31" s="3">
        <f>SUM(D31:L31)</f>
        <v>0</v>
      </c>
      <c r="N31" s="28"/>
    </row>
    <row r="32" spans="1:14" ht="12.75">
      <c r="A32" s="30">
        <f t="shared" si="1"/>
        <v>28</v>
      </c>
      <c r="B32" s="32" t="s">
        <v>58</v>
      </c>
      <c r="C32" s="27">
        <f t="shared" si="4"/>
        <v>1</v>
      </c>
      <c r="D32" s="3"/>
      <c r="E32" s="3"/>
      <c r="F32" s="30" t="s">
        <v>65</v>
      </c>
      <c r="G32" s="3"/>
      <c r="H32" s="30"/>
      <c r="I32" s="3"/>
      <c r="J32" s="3"/>
      <c r="K32" s="56"/>
      <c r="L32" s="3"/>
      <c r="M32" s="3">
        <f>SUM(D32:L32)</f>
        <v>0</v>
      </c>
      <c r="N32" s="28"/>
    </row>
    <row r="33" spans="1:14" ht="12.75">
      <c r="A33" s="30">
        <f>A29+1</f>
        <v>26</v>
      </c>
      <c r="B33" s="32" t="s">
        <v>70</v>
      </c>
      <c r="C33" s="27">
        <f t="shared" si="4"/>
        <v>1</v>
      </c>
      <c r="D33" s="3"/>
      <c r="E33" s="3"/>
      <c r="F33" s="30"/>
      <c r="G33" s="3" t="s">
        <v>65</v>
      </c>
      <c r="H33" s="30"/>
      <c r="I33" s="3"/>
      <c r="J33" s="3"/>
      <c r="K33" s="56"/>
      <c r="L33" s="3"/>
      <c r="M33" s="3">
        <f>SUM(D33:L33)</f>
        <v>0</v>
      </c>
      <c r="N33" s="28">
        <f t="shared" si="5"/>
        <v>0</v>
      </c>
    </row>
    <row r="34" spans="1:14" ht="12.75">
      <c r="A34" s="60" t="s">
        <v>10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</row>
    <row r="35" spans="1:14" ht="12.7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12.75">
      <c r="A36" s="59" t="s">
        <v>4</v>
      </c>
      <c r="B36" s="58" t="s">
        <v>6</v>
      </c>
      <c r="C36" s="37" t="s">
        <v>8</v>
      </c>
      <c r="D36" s="7">
        <f aca="true" t="shared" si="6" ref="D36:I36">SUM(D5:D33)/D38</f>
        <v>46.357142857142854</v>
      </c>
      <c r="E36" s="7">
        <f t="shared" si="6"/>
        <v>48</v>
      </c>
      <c r="F36" s="7">
        <f t="shared" si="6"/>
        <v>40.875</v>
      </c>
      <c r="G36" s="7">
        <f t="shared" si="6"/>
        <v>44.666666666666664</v>
      </c>
      <c r="H36" s="7">
        <f t="shared" si="6"/>
        <v>48.63636363636363</v>
      </c>
      <c r="I36" s="7">
        <f t="shared" si="6"/>
        <v>47.11538461538461</v>
      </c>
      <c r="J36" s="7">
        <f>SUM(J5:J33)/J38</f>
        <v>45.6</v>
      </c>
      <c r="K36" s="7" t="e">
        <f>SUM(K5:K33)/K38</f>
        <v>#DIV/0!</v>
      </c>
      <c r="L36" s="7">
        <f>SUM(L5:L33)/L38</f>
        <v>43.875</v>
      </c>
      <c r="M36" s="4"/>
      <c r="N36" s="13"/>
    </row>
    <row r="37" spans="1:14" ht="12.75">
      <c r="A37" s="59"/>
      <c r="B37" s="58"/>
      <c r="C37" s="37" t="s">
        <v>25</v>
      </c>
      <c r="D37" s="7">
        <f aca="true" t="shared" si="7" ref="D37:I37">MAX(D5:D33)</f>
        <v>60</v>
      </c>
      <c r="E37" s="7">
        <f t="shared" si="7"/>
        <v>60</v>
      </c>
      <c r="F37" s="7">
        <f t="shared" si="7"/>
        <v>59</v>
      </c>
      <c r="G37" s="7">
        <f t="shared" si="7"/>
        <v>55.5</v>
      </c>
      <c r="H37" s="7">
        <f t="shared" si="7"/>
        <v>57.5</v>
      </c>
      <c r="I37" s="7">
        <f t="shared" si="7"/>
        <v>59</v>
      </c>
      <c r="J37" s="7">
        <f>MAX(J5:J33)</f>
        <v>59.5</v>
      </c>
      <c r="K37" s="7">
        <f>MAX(K5:K33)</f>
        <v>0</v>
      </c>
      <c r="L37" s="7">
        <f>MAX(L5:L33)</f>
        <v>59</v>
      </c>
      <c r="M37" s="11"/>
      <c r="N37" s="12"/>
    </row>
    <row r="38" spans="1:14" ht="12.75">
      <c r="A38" s="59"/>
      <c r="B38" s="58"/>
      <c r="C38" s="37" t="s">
        <v>7</v>
      </c>
      <c r="D38" s="9">
        <f aca="true" t="shared" si="8" ref="D38:I38">COUNTIF(D5:D33,"&lt;&gt;")</f>
        <v>14</v>
      </c>
      <c r="E38" s="9">
        <f t="shared" si="8"/>
        <v>10</v>
      </c>
      <c r="F38" s="9">
        <f t="shared" si="8"/>
        <v>12</v>
      </c>
      <c r="G38" s="9">
        <f t="shared" si="8"/>
        <v>12</v>
      </c>
      <c r="H38" s="9">
        <f t="shared" si="8"/>
        <v>11</v>
      </c>
      <c r="I38" s="9">
        <f t="shared" si="8"/>
        <v>13</v>
      </c>
      <c r="J38" s="9">
        <f>COUNTIF(J5:J33,"&lt;&gt;")</f>
        <v>15</v>
      </c>
      <c r="K38" s="9">
        <f>COUNTIF(K5:K33,"&lt;&gt;")</f>
        <v>0</v>
      </c>
      <c r="L38" s="9">
        <f>COUNTIF(L5:L33,"&lt;&gt;")</f>
        <v>12</v>
      </c>
      <c r="M38" s="13"/>
      <c r="N38" s="12"/>
    </row>
    <row r="39" spans="1:14" ht="12.75">
      <c r="A39" s="59"/>
      <c r="B39" s="57" t="s">
        <v>5</v>
      </c>
      <c r="C39" s="36" t="s">
        <v>26</v>
      </c>
      <c r="D39" s="6" t="s">
        <v>22</v>
      </c>
      <c r="E39" s="6" t="s">
        <v>22</v>
      </c>
      <c r="F39" s="6" t="s">
        <v>22</v>
      </c>
      <c r="G39" s="6" t="s">
        <v>22</v>
      </c>
      <c r="H39" s="6" t="s">
        <v>22</v>
      </c>
      <c r="I39" s="6" t="s">
        <v>22</v>
      </c>
      <c r="J39" s="6" t="s">
        <v>22</v>
      </c>
      <c r="K39" s="6" t="s">
        <v>99</v>
      </c>
      <c r="L39" s="6" t="s">
        <v>22</v>
      </c>
      <c r="M39" s="14"/>
      <c r="N39" s="12"/>
    </row>
    <row r="40" spans="1:14" ht="12.75">
      <c r="A40" s="59"/>
      <c r="B40" s="57"/>
      <c r="C40" s="36" t="s">
        <v>27</v>
      </c>
      <c r="D40" s="6" t="s">
        <v>31</v>
      </c>
      <c r="E40" s="6" t="s">
        <v>31</v>
      </c>
      <c r="F40" s="6" t="s">
        <v>31</v>
      </c>
      <c r="G40" s="6" t="s">
        <v>31</v>
      </c>
      <c r="H40" s="6" t="s">
        <v>31</v>
      </c>
      <c r="I40" s="6" t="s">
        <v>31</v>
      </c>
      <c r="J40" s="6" t="s">
        <v>31</v>
      </c>
      <c r="K40" s="6" t="s">
        <v>99</v>
      </c>
      <c r="L40" s="6" t="s">
        <v>31</v>
      </c>
      <c r="M40" s="15"/>
      <c r="N40" s="16"/>
    </row>
    <row r="41" spans="1:14" ht="12.75">
      <c r="A41" s="59"/>
      <c r="B41" s="57"/>
      <c r="C41" s="36" t="s">
        <v>28</v>
      </c>
      <c r="D41" s="6" t="s">
        <v>42</v>
      </c>
      <c r="E41" s="6" t="s">
        <v>52</v>
      </c>
      <c r="F41" s="6" t="s">
        <v>67</v>
      </c>
      <c r="G41" s="6" t="s">
        <v>68</v>
      </c>
      <c r="H41" s="6" t="s">
        <v>82</v>
      </c>
      <c r="I41" s="6" t="s">
        <v>83</v>
      </c>
      <c r="J41" s="6" t="s">
        <v>93</v>
      </c>
      <c r="K41" s="6" t="s">
        <v>99</v>
      </c>
      <c r="L41" s="6" t="s">
        <v>106</v>
      </c>
      <c r="M41" s="15"/>
      <c r="N41" s="16"/>
    </row>
    <row r="42" spans="1:14" ht="12.75" customHeight="1">
      <c r="A42" s="59"/>
      <c r="B42" s="57"/>
      <c r="C42" s="36" t="s">
        <v>29</v>
      </c>
      <c r="D42" s="6" t="s">
        <v>32</v>
      </c>
      <c r="E42" s="6" t="s">
        <v>32</v>
      </c>
      <c r="F42" s="6" t="s">
        <v>32</v>
      </c>
      <c r="G42" s="6" t="s">
        <v>32</v>
      </c>
      <c r="H42" s="6" t="s">
        <v>32</v>
      </c>
      <c r="I42" s="6" t="s">
        <v>32</v>
      </c>
      <c r="J42" s="6" t="s">
        <v>32</v>
      </c>
      <c r="K42" s="6" t="s">
        <v>99</v>
      </c>
      <c r="L42" s="6" t="s">
        <v>32</v>
      </c>
      <c r="M42" s="15"/>
      <c r="N42" s="16"/>
    </row>
    <row r="43" spans="1:14" s="5" customFormat="1" ht="12.75" customHeight="1">
      <c r="A43" s="59"/>
      <c r="B43" s="57"/>
      <c r="C43" s="36" t="s">
        <v>30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6" t="s">
        <v>23</v>
      </c>
      <c r="J43" s="6" t="s">
        <v>23</v>
      </c>
      <c r="K43" s="6" t="s">
        <v>99</v>
      </c>
      <c r="L43" s="6" t="s">
        <v>23</v>
      </c>
      <c r="M43" s="15"/>
      <c r="N43" s="16"/>
    </row>
    <row r="44" spans="1:14" s="8" customFormat="1" ht="12.75">
      <c r="A44" s="18"/>
      <c r="B44" s="4"/>
      <c r="C44" s="4"/>
      <c r="D44" s="20"/>
      <c r="E44" s="20"/>
      <c r="F44" s="19"/>
      <c r="G44" s="20"/>
      <c r="H44" s="35"/>
      <c r="I44" s="17"/>
      <c r="J44" s="17"/>
      <c r="K44" s="17"/>
      <c r="L44" s="17"/>
      <c r="M44" s="15"/>
      <c r="N44" s="16"/>
    </row>
    <row r="45" spans="1:14" s="10" customFormat="1" ht="12.75">
      <c r="A45" s="4"/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/>
      <c r="N45" s="8"/>
    </row>
    <row r="46" ht="11.25" customHeight="1"/>
    <row r="48" ht="12.75">
      <c r="O48" s="8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9:B43"/>
    <mergeCell ref="B36:B38"/>
    <mergeCell ref="A36:A43"/>
    <mergeCell ref="A34:N3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B1">
      <selection activeCell="A10" sqref="A10:IV10"/>
    </sheetView>
  </sheetViews>
  <sheetFormatPr defaultColWidth="9.140625" defaultRowHeight="12.75"/>
  <cols>
    <col min="2" max="2" width="31.7109375" style="0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ht="12.75">
      <c r="A2" s="81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</row>
    <row r="3" spans="1:19" ht="12.75" customHeight="1">
      <c r="A3" s="53" t="s">
        <v>0</v>
      </c>
      <c r="B3" s="83" t="s">
        <v>1</v>
      </c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21"/>
    </row>
    <row r="4" spans="1:19" ht="12.75">
      <c r="A4" s="82"/>
      <c r="B4" s="84"/>
      <c r="C4" s="51">
        <v>43716</v>
      </c>
      <c r="D4" s="52"/>
      <c r="E4" s="51">
        <f>C4+7</f>
        <v>43723</v>
      </c>
      <c r="F4" s="52"/>
      <c r="G4" s="51">
        <f>E4+7</f>
        <v>43730</v>
      </c>
      <c r="H4" s="52"/>
      <c r="I4" s="51">
        <f>G4+7</f>
        <v>43737</v>
      </c>
      <c r="J4" s="52"/>
      <c r="K4" s="51">
        <f>I4+7</f>
        <v>43744</v>
      </c>
      <c r="L4" s="52"/>
      <c r="M4" s="51">
        <f>K4+7</f>
        <v>43751</v>
      </c>
      <c r="N4" s="52"/>
      <c r="O4" s="51">
        <f>M4+7</f>
        <v>43758</v>
      </c>
      <c r="P4" s="52"/>
      <c r="Q4" s="51">
        <v>43772</v>
      </c>
      <c r="R4" s="52"/>
      <c r="S4" s="24" t="s">
        <v>13</v>
      </c>
    </row>
    <row r="5" spans="1:19" ht="12.75">
      <c r="A5" s="22"/>
      <c r="B5" s="23"/>
      <c r="C5" s="25" t="s">
        <v>11</v>
      </c>
      <c r="D5" s="25" t="s">
        <v>12</v>
      </c>
      <c r="E5" s="25" t="s">
        <v>11</v>
      </c>
      <c r="F5" s="25" t="s">
        <v>12</v>
      </c>
      <c r="G5" s="25" t="s">
        <v>11</v>
      </c>
      <c r="H5" s="25" t="s">
        <v>12</v>
      </c>
      <c r="I5" s="25" t="s">
        <v>11</v>
      </c>
      <c r="J5" s="25" t="s">
        <v>12</v>
      </c>
      <c r="K5" s="25" t="s">
        <v>11</v>
      </c>
      <c r="L5" s="25" t="s">
        <v>12</v>
      </c>
      <c r="M5" s="25" t="s">
        <v>11</v>
      </c>
      <c r="N5" s="25" t="s">
        <v>12</v>
      </c>
      <c r="O5" s="25" t="s">
        <v>11</v>
      </c>
      <c r="P5" s="25" t="s">
        <v>12</v>
      </c>
      <c r="Q5" s="25" t="s">
        <v>11</v>
      </c>
      <c r="R5" s="25" t="s">
        <v>12</v>
      </c>
      <c r="S5" s="26" t="s">
        <v>14</v>
      </c>
    </row>
    <row r="6" spans="1:19" ht="12.75" customHeight="1">
      <c r="A6" s="27">
        <v>1</v>
      </c>
      <c r="B6" s="32" t="s">
        <v>38</v>
      </c>
      <c r="C6" s="24"/>
      <c r="D6" s="24">
        <v>3</v>
      </c>
      <c r="E6" s="24"/>
      <c r="F6" s="24">
        <v>3</v>
      </c>
      <c r="G6" s="24"/>
      <c r="H6" s="24">
        <v>2</v>
      </c>
      <c r="I6" s="24"/>
      <c r="J6" s="24"/>
      <c r="K6" s="24">
        <v>1</v>
      </c>
      <c r="L6" s="24">
        <v>3</v>
      </c>
      <c r="M6" s="24"/>
      <c r="N6" s="24"/>
      <c r="O6" s="24"/>
      <c r="P6" s="24">
        <v>3</v>
      </c>
      <c r="Q6" s="24"/>
      <c r="R6" s="24"/>
      <c r="S6" s="27">
        <f>SUM(C6:R6)</f>
        <v>15</v>
      </c>
    </row>
    <row r="7" spans="1:19" ht="12.75">
      <c r="A7" s="27">
        <f aca="true" t="shared" si="0" ref="A7:A30">A6+1</f>
        <v>2</v>
      </c>
      <c r="B7" s="31" t="s">
        <v>37</v>
      </c>
      <c r="C7" s="24">
        <v>2</v>
      </c>
      <c r="D7" s="24"/>
      <c r="E7" s="24"/>
      <c r="F7" s="24"/>
      <c r="G7" s="24"/>
      <c r="H7" s="24">
        <v>3</v>
      </c>
      <c r="I7" s="24">
        <v>3</v>
      </c>
      <c r="J7" s="24"/>
      <c r="K7" s="24"/>
      <c r="L7" s="24">
        <v>1</v>
      </c>
      <c r="M7" s="24"/>
      <c r="N7" s="24">
        <v>3</v>
      </c>
      <c r="O7" s="24"/>
      <c r="P7" s="24"/>
      <c r="Q7" s="24">
        <v>3</v>
      </c>
      <c r="R7" s="24"/>
      <c r="S7" s="27">
        <f>SUM(C7:R7)</f>
        <v>15</v>
      </c>
    </row>
    <row r="8" spans="1:19" ht="12.75">
      <c r="A8" s="27">
        <f t="shared" si="0"/>
        <v>3</v>
      </c>
      <c r="B8" s="32" t="s">
        <v>40</v>
      </c>
      <c r="C8" s="24">
        <v>3</v>
      </c>
      <c r="D8" s="24"/>
      <c r="E8" s="24">
        <v>1</v>
      </c>
      <c r="F8" s="24"/>
      <c r="G8" s="24"/>
      <c r="H8" s="24">
        <v>2</v>
      </c>
      <c r="I8" s="24"/>
      <c r="J8" s="24">
        <v>2</v>
      </c>
      <c r="K8" s="24"/>
      <c r="L8" s="24"/>
      <c r="M8" s="24">
        <v>1</v>
      </c>
      <c r="N8" s="24"/>
      <c r="O8" s="24">
        <v>3</v>
      </c>
      <c r="P8" s="24">
        <v>2</v>
      </c>
      <c r="Q8" s="24"/>
      <c r="R8" s="24"/>
      <c r="S8" s="27">
        <f>SUM(C8:R8)</f>
        <v>14</v>
      </c>
    </row>
    <row r="9" spans="1:19" ht="12" customHeight="1">
      <c r="A9" s="27">
        <f t="shared" si="0"/>
        <v>4</v>
      </c>
      <c r="B9" s="34" t="s">
        <v>36</v>
      </c>
      <c r="C9" s="27"/>
      <c r="D9" s="27">
        <v>2</v>
      </c>
      <c r="E9" s="27"/>
      <c r="F9" s="27"/>
      <c r="G9" s="27"/>
      <c r="H9" s="27"/>
      <c r="I9" s="27"/>
      <c r="J9" s="27">
        <v>3</v>
      </c>
      <c r="K9" s="27">
        <v>2</v>
      </c>
      <c r="L9" s="27"/>
      <c r="M9" s="27">
        <v>2</v>
      </c>
      <c r="N9" s="27"/>
      <c r="O9" s="27"/>
      <c r="P9" s="27">
        <v>2</v>
      </c>
      <c r="Q9" s="27">
        <v>1</v>
      </c>
      <c r="R9" s="27"/>
      <c r="S9" s="27">
        <f>SUM(C9:R9)</f>
        <v>12</v>
      </c>
    </row>
    <row r="10" spans="1:19" ht="12.75">
      <c r="A10" s="27">
        <f t="shared" si="0"/>
        <v>5</v>
      </c>
      <c r="B10" s="32" t="s">
        <v>34</v>
      </c>
      <c r="C10" s="27">
        <v>2</v>
      </c>
      <c r="D10" s="24"/>
      <c r="E10" s="27">
        <v>2</v>
      </c>
      <c r="F10" s="27">
        <v>2</v>
      </c>
      <c r="G10" s="27"/>
      <c r="H10" s="27"/>
      <c r="I10" s="27"/>
      <c r="J10" s="27"/>
      <c r="K10" s="27"/>
      <c r="L10" s="27"/>
      <c r="M10" s="27"/>
      <c r="N10" s="27">
        <v>3</v>
      </c>
      <c r="O10" s="27"/>
      <c r="P10" s="27"/>
      <c r="Q10" s="27">
        <v>3</v>
      </c>
      <c r="R10" s="27"/>
      <c r="S10" s="27">
        <f>SUM(C10:R10)</f>
        <v>12</v>
      </c>
    </row>
    <row r="11" spans="1:19" ht="12.75">
      <c r="A11" s="27">
        <f t="shared" si="0"/>
        <v>6</v>
      </c>
      <c r="B11" s="32" t="s">
        <v>64</v>
      </c>
      <c r="C11" s="24"/>
      <c r="D11" s="27"/>
      <c r="E11" s="27"/>
      <c r="F11" s="27"/>
      <c r="G11" s="27"/>
      <c r="H11" s="27">
        <v>1</v>
      </c>
      <c r="I11" s="27">
        <v>1</v>
      </c>
      <c r="J11" s="27"/>
      <c r="K11" s="24"/>
      <c r="L11" s="27">
        <v>1</v>
      </c>
      <c r="M11" s="27"/>
      <c r="N11" s="27"/>
      <c r="O11" s="27"/>
      <c r="P11" s="27"/>
      <c r="Q11" s="27">
        <v>3</v>
      </c>
      <c r="R11" s="27">
        <v>3</v>
      </c>
      <c r="S11" s="27">
        <f>SUM(C11:R11)</f>
        <v>9</v>
      </c>
    </row>
    <row r="12" spans="1:19" ht="12.75">
      <c r="A12" s="27">
        <f t="shared" si="0"/>
        <v>7</v>
      </c>
      <c r="B12" s="32" t="s">
        <v>60</v>
      </c>
      <c r="C12" s="24"/>
      <c r="D12" s="24"/>
      <c r="E12" s="24"/>
      <c r="F12" s="24"/>
      <c r="G12" s="24">
        <v>2</v>
      </c>
      <c r="H12" s="24"/>
      <c r="I12" s="24"/>
      <c r="J12" s="24">
        <v>1</v>
      </c>
      <c r="K12" s="24">
        <v>3</v>
      </c>
      <c r="L12" s="24"/>
      <c r="M12" s="24"/>
      <c r="N12" s="24"/>
      <c r="O12" s="24"/>
      <c r="P12" s="24"/>
      <c r="Q12" s="24">
        <v>2</v>
      </c>
      <c r="R12" s="24"/>
      <c r="S12" s="27">
        <f>SUM(C12:R12)</f>
        <v>8</v>
      </c>
    </row>
    <row r="13" spans="1:19" ht="12.75">
      <c r="A13" s="27">
        <f t="shared" si="0"/>
        <v>8</v>
      </c>
      <c r="B13" s="32" t="s">
        <v>63</v>
      </c>
      <c r="C13" s="24"/>
      <c r="D13" s="24"/>
      <c r="E13" s="24"/>
      <c r="F13" s="24"/>
      <c r="G13" s="24">
        <v>3</v>
      </c>
      <c r="H13" s="24">
        <v>2</v>
      </c>
      <c r="I13" s="24"/>
      <c r="J13" s="24"/>
      <c r="K13" s="24"/>
      <c r="L13" s="24">
        <v>2</v>
      </c>
      <c r="M13" s="24"/>
      <c r="N13" s="24"/>
      <c r="O13" s="24"/>
      <c r="P13" s="24"/>
      <c r="Q13" s="24"/>
      <c r="R13" s="24"/>
      <c r="S13" s="27">
        <f>SUM(C13:R13)</f>
        <v>7</v>
      </c>
    </row>
    <row r="14" spans="1:19" ht="12.75">
      <c r="A14" s="27">
        <f t="shared" si="0"/>
        <v>9</v>
      </c>
      <c r="B14" s="32" t="s">
        <v>47</v>
      </c>
      <c r="C14" s="27">
        <v>1</v>
      </c>
      <c r="D14" s="24"/>
      <c r="E14" s="27">
        <v>2</v>
      </c>
      <c r="F14" s="27">
        <v>1</v>
      </c>
      <c r="G14" s="27">
        <v>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f>SUM(C14:R14)</f>
        <v>5</v>
      </c>
    </row>
    <row r="15" spans="1:19" ht="12.75">
      <c r="A15" s="27">
        <f t="shared" si="0"/>
        <v>10</v>
      </c>
      <c r="B15" s="32" t="s">
        <v>33</v>
      </c>
      <c r="C15" s="24"/>
      <c r="D15" s="24"/>
      <c r="E15" s="24">
        <v>3</v>
      </c>
      <c r="F15" s="24"/>
      <c r="G15" s="24"/>
      <c r="H15" s="24"/>
      <c r="I15" s="24"/>
      <c r="J15" s="24"/>
      <c r="K15" s="24"/>
      <c r="L15" s="24">
        <v>1</v>
      </c>
      <c r="M15" s="24"/>
      <c r="N15" s="24">
        <v>1</v>
      </c>
      <c r="O15" s="24"/>
      <c r="P15" s="24"/>
      <c r="Q15" s="24"/>
      <c r="R15" s="24"/>
      <c r="S15" s="27">
        <f>SUM(C15:R15)</f>
        <v>5</v>
      </c>
    </row>
    <row r="16" spans="1:19" ht="12.75">
      <c r="A16" s="27">
        <f t="shared" si="0"/>
        <v>11</v>
      </c>
      <c r="B16" s="32" t="s">
        <v>69</v>
      </c>
      <c r="C16" s="24"/>
      <c r="D16" s="24"/>
      <c r="E16" s="27"/>
      <c r="F16" s="27"/>
      <c r="G16" s="27"/>
      <c r="H16" s="27"/>
      <c r="I16" s="27"/>
      <c r="J16" s="27"/>
      <c r="K16" s="24"/>
      <c r="L16" s="27"/>
      <c r="M16" s="27">
        <v>3</v>
      </c>
      <c r="N16" s="27">
        <v>2</v>
      </c>
      <c r="O16" s="27"/>
      <c r="P16" s="27"/>
      <c r="Q16" s="27"/>
      <c r="R16" s="27"/>
      <c r="S16" s="27">
        <f>SUM(C16:R16)</f>
        <v>5</v>
      </c>
    </row>
    <row r="17" spans="1:19" ht="12.75">
      <c r="A17" s="27">
        <f t="shared" si="0"/>
        <v>12</v>
      </c>
      <c r="B17" s="32" t="s">
        <v>45</v>
      </c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7">
        <f>SUM(C17:R17)</f>
        <v>2</v>
      </c>
    </row>
    <row r="18" spans="1:19" ht="12.75">
      <c r="A18" s="27">
        <f t="shared" si="0"/>
        <v>13</v>
      </c>
      <c r="B18" s="32" t="s">
        <v>70</v>
      </c>
      <c r="C18" s="27"/>
      <c r="D18" s="27"/>
      <c r="E18" s="27"/>
      <c r="F18" s="27"/>
      <c r="G18" s="27"/>
      <c r="H18" s="27"/>
      <c r="I18" s="27">
        <v>2</v>
      </c>
      <c r="J18" s="27"/>
      <c r="K18" s="27"/>
      <c r="L18" s="27"/>
      <c r="M18" s="27"/>
      <c r="N18" s="27"/>
      <c r="O18" s="27"/>
      <c r="P18" s="27"/>
      <c r="Q18" s="27"/>
      <c r="R18" s="27"/>
      <c r="S18" s="27">
        <f>SUM(C18:R18)</f>
        <v>2</v>
      </c>
    </row>
    <row r="19" spans="1:19" ht="12.75">
      <c r="A19" s="27">
        <f t="shared" si="0"/>
        <v>14</v>
      </c>
      <c r="B19" s="32" t="s">
        <v>98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2</v>
      </c>
      <c r="P19" s="24"/>
      <c r="Q19" s="24"/>
      <c r="R19" s="24"/>
      <c r="S19" s="27">
        <f>SUM(C19:R19)</f>
        <v>2</v>
      </c>
    </row>
    <row r="20" spans="1:19" ht="12.75">
      <c r="A20" s="27">
        <f t="shared" si="0"/>
        <v>15</v>
      </c>
      <c r="B20" s="34" t="s">
        <v>102</v>
      </c>
      <c r="C20" s="24"/>
      <c r="D20" s="27"/>
      <c r="E20" s="27"/>
      <c r="F20" s="27"/>
      <c r="G20" s="27"/>
      <c r="H20" s="27"/>
      <c r="I20" s="27"/>
      <c r="J20" s="27"/>
      <c r="K20" s="24"/>
      <c r="L20" s="27"/>
      <c r="M20" s="27"/>
      <c r="N20" s="27"/>
      <c r="O20" s="27"/>
      <c r="P20" s="27"/>
      <c r="Q20" s="27"/>
      <c r="R20" s="27">
        <v>2</v>
      </c>
      <c r="S20" s="27">
        <f>SUM(C20:R20)</f>
        <v>2</v>
      </c>
    </row>
    <row r="21" spans="1:19" ht="12.75">
      <c r="A21" s="27">
        <f t="shared" si="0"/>
        <v>16</v>
      </c>
      <c r="B21" s="32" t="s">
        <v>84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>
        <v>1</v>
      </c>
      <c r="P21" s="27"/>
      <c r="Q21" s="27"/>
      <c r="R21" s="27"/>
      <c r="S21" s="27">
        <f>SUM(C21:R21)</f>
        <v>1</v>
      </c>
    </row>
    <row r="22" spans="1:19" ht="12.75">
      <c r="A22" s="27">
        <f t="shared" si="0"/>
        <v>17</v>
      </c>
      <c r="B22" s="32" t="s">
        <v>95</v>
      </c>
      <c r="C22" s="24"/>
      <c r="D22" s="27"/>
      <c r="E22" s="27"/>
      <c r="F22" s="27"/>
      <c r="G22" s="27"/>
      <c r="H22" s="27"/>
      <c r="I22" s="27"/>
      <c r="J22" s="27"/>
      <c r="K22" s="24"/>
      <c r="L22" s="27"/>
      <c r="M22" s="27"/>
      <c r="N22" s="27"/>
      <c r="O22" s="27"/>
      <c r="P22" s="27">
        <v>1</v>
      </c>
      <c r="Q22" s="27"/>
      <c r="R22" s="27"/>
      <c r="S22" s="27">
        <f>SUM(C22:R22)</f>
        <v>1</v>
      </c>
    </row>
    <row r="23" spans="1:19" ht="12.75">
      <c r="A23" s="27">
        <f t="shared" si="0"/>
        <v>18</v>
      </c>
      <c r="B23" s="32" t="s">
        <v>101</v>
      </c>
      <c r="C23" s="24"/>
      <c r="D23" s="27"/>
      <c r="E23" s="27"/>
      <c r="F23" s="27"/>
      <c r="G23" s="27"/>
      <c r="H23" s="27"/>
      <c r="I23" s="27"/>
      <c r="J23" s="27"/>
      <c r="K23" s="24"/>
      <c r="L23" s="27"/>
      <c r="M23" s="27"/>
      <c r="N23" s="27"/>
      <c r="O23" s="27"/>
      <c r="P23" s="27"/>
      <c r="Q23" s="27"/>
      <c r="R23" s="27">
        <v>1</v>
      </c>
      <c r="S23" s="27">
        <f>SUM(C23:R23)</f>
        <v>1</v>
      </c>
    </row>
    <row r="24" spans="1:19" ht="12.75">
      <c r="A24" s="27">
        <f t="shared" si="0"/>
        <v>19</v>
      </c>
      <c r="B24" s="32"/>
      <c r="C24" s="24"/>
      <c r="D24" s="24"/>
      <c r="E24" s="27"/>
      <c r="F24" s="27"/>
      <c r="G24" s="27"/>
      <c r="H24" s="27"/>
      <c r="I24" s="27"/>
      <c r="J24" s="27"/>
      <c r="K24" s="24"/>
      <c r="L24" s="27"/>
      <c r="M24" s="27"/>
      <c r="N24" s="27"/>
      <c r="O24" s="27"/>
      <c r="P24" s="27"/>
      <c r="Q24" s="27"/>
      <c r="R24" s="27"/>
      <c r="S24" s="27"/>
    </row>
    <row r="25" spans="1:19" ht="12.75">
      <c r="A25" s="27">
        <f t="shared" si="0"/>
        <v>20</v>
      </c>
      <c r="B25" s="3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7"/>
    </row>
    <row r="26" spans="1:19" ht="12.75">
      <c r="A26" s="27">
        <f t="shared" si="0"/>
        <v>21</v>
      </c>
      <c r="B26" s="3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7"/>
    </row>
    <row r="27" spans="1:19" ht="12.75">
      <c r="A27" s="27">
        <f t="shared" si="0"/>
        <v>22</v>
      </c>
      <c r="B27" s="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>
      <c r="A28" s="27">
        <f t="shared" si="0"/>
        <v>23</v>
      </c>
      <c r="B28" s="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2.75">
      <c r="A29" s="27">
        <f t="shared" si="0"/>
        <v>24</v>
      </c>
      <c r="B29" s="32"/>
      <c r="C29" s="24"/>
      <c r="D29" s="27"/>
      <c r="E29" s="27"/>
      <c r="F29" s="27"/>
      <c r="G29" s="27"/>
      <c r="H29" s="27"/>
      <c r="I29" s="27"/>
      <c r="J29" s="27"/>
      <c r="K29" s="24"/>
      <c r="L29" s="27"/>
      <c r="M29" s="27"/>
      <c r="N29" s="27"/>
      <c r="O29" s="27"/>
      <c r="P29" s="27"/>
      <c r="Q29" s="27"/>
      <c r="R29" s="27"/>
      <c r="S29" s="27"/>
    </row>
    <row r="30" spans="1:19" ht="12.75">
      <c r="A30" s="27">
        <f t="shared" si="0"/>
        <v>25</v>
      </c>
      <c r="B30" s="3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7"/>
    </row>
    <row r="31" spans="1:19" ht="12.75" customHeight="1">
      <c r="A31" s="85" t="s">
        <v>15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ht="12.7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</sheetData>
  <mergeCells count="14">
    <mergeCell ref="A31:S32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6"/>
  <sheetViews>
    <sheetView zoomScale="70" zoomScaleNormal="70" workbookViewId="0" topLeftCell="A1">
      <selection activeCell="H201" sqref="H201"/>
    </sheetView>
  </sheetViews>
  <sheetFormatPr defaultColWidth="9.140625" defaultRowHeight="12.75"/>
  <cols>
    <col min="1" max="1" width="48.421875" style="0" bestFit="1" customWidth="1"/>
    <col min="2" max="2" width="10.28125" style="0" bestFit="1" customWidth="1"/>
    <col min="3" max="3" width="12.5742187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54" t="s">
        <v>20</v>
      </c>
      <c r="B1" s="54"/>
      <c r="C1" s="54"/>
      <c r="D1" s="54"/>
      <c r="E1" s="54"/>
      <c r="F1" s="54"/>
    </row>
    <row r="2" spans="1:6" ht="12.75">
      <c r="A2" s="110">
        <v>43716</v>
      </c>
      <c r="B2" s="111"/>
      <c r="C2" s="111"/>
      <c r="D2" s="110">
        <v>43716</v>
      </c>
      <c r="E2" s="111"/>
      <c r="F2" s="111"/>
    </row>
    <row r="3" spans="1:6" ht="12.75">
      <c r="A3" s="111" t="s">
        <v>11</v>
      </c>
      <c r="B3" s="111"/>
      <c r="C3" s="111"/>
      <c r="D3" s="111" t="s">
        <v>12</v>
      </c>
      <c r="E3" s="111"/>
      <c r="F3" s="111"/>
    </row>
    <row r="4" spans="1:6" ht="12.75">
      <c r="A4" s="31" t="s">
        <v>1</v>
      </c>
      <c r="B4" s="31" t="s">
        <v>17</v>
      </c>
      <c r="C4" s="31" t="s">
        <v>18</v>
      </c>
      <c r="D4" s="31" t="s">
        <v>1</v>
      </c>
      <c r="E4" s="31" t="s">
        <v>17</v>
      </c>
      <c r="F4" s="31" t="s">
        <v>18</v>
      </c>
    </row>
    <row r="5" spans="1:6" ht="15" customHeight="1">
      <c r="A5" s="32" t="s">
        <v>40</v>
      </c>
      <c r="B5" s="41">
        <v>33</v>
      </c>
      <c r="C5" s="27">
        <f aca="true" t="shared" si="0" ref="C5:C18">ABS(33-B5)</f>
        <v>0</v>
      </c>
      <c r="D5" s="32" t="s">
        <v>38</v>
      </c>
      <c r="E5" s="32">
        <v>395</v>
      </c>
      <c r="F5" s="40">
        <f aca="true" t="shared" si="1" ref="F5:F18">ABS(374-E5)</f>
        <v>21</v>
      </c>
    </row>
    <row r="6" spans="1:6" ht="15" customHeight="1">
      <c r="A6" s="31" t="s">
        <v>37</v>
      </c>
      <c r="B6" s="41">
        <v>29</v>
      </c>
      <c r="C6" s="27">
        <f t="shared" si="0"/>
        <v>4</v>
      </c>
      <c r="D6" s="34" t="s">
        <v>36</v>
      </c>
      <c r="E6" s="32">
        <v>450</v>
      </c>
      <c r="F6" s="40">
        <f t="shared" si="1"/>
        <v>76</v>
      </c>
    </row>
    <row r="7" spans="1:8" ht="15" customHeight="1">
      <c r="A7" s="32" t="s">
        <v>34</v>
      </c>
      <c r="B7" s="41">
        <v>29</v>
      </c>
      <c r="C7" s="27">
        <f t="shared" si="0"/>
        <v>4</v>
      </c>
      <c r="D7" s="32" t="s">
        <v>45</v>
      </c>
      <c r="E7" s="32">
        <v>246</v>
      </c>
      <c r="F7" s="40">
        <f t="shared" si="1"/>
        <v>128</v>
      </c>
      <c r="H7" s="10"/>
    </row>
    <row r="8" spans="1:6" ht="15" customHeight="1">
      <c r="A8" s="32" t="s">
        <v>47</v>
      </c>
      <c r="B8" s="41">
        <v>38</v>
      </c>
      <c r="C8" s="27">
        <f t="shared" si="0"/>
        <v>5</v>
      </c>
      <c r="D8" s="32" t="s">
        <v>43</v>
      </c>
      <c r="E8" s="32">
        <v>540</v>
      </c>
      <c r="F8" s="40">
        <f t="shared" si="1"/>
        <v>166</v>
      </c>
    </row>
    <row r="9" spans="1:6" ht="15" customHeight="1">
      <c r="A9" s="32" t="s">
        <v>45</v>
      </c>
      <c r="B9" s="41">
        <v>28</v>
      </c>
      <c r="C9" s="27">
        <f t="shared" si="0"/>
        <v>5</v>
      </c>
      <c r="D9" s="32" t="s">
        <v>33</v>
      </c>
      <c r="E9" s="32">
        <v>630</v>
      </c>
      <c r="F9" s="40">
        <f t="shared" si="1"/>
        <v>256</v>
      </c>
    </row>
    <row r="10" spans="1:12" ht="15" customHeight="1">
      <c r="A10" s="32" t="s">
        <v>33</v>
      </c>
      <c r="B10" s="41">
        <v>21</v>
      </c>
      <c r="C10" s="27">
        <f t="shared" si="0"/>
        <v>12</v>
      </c>
      <c r="D10" s="31" t="s">
        <v>37</v>
      </c>
      <c r="E10" s="32">
        <v>635</v>
      </c>
      <c r="F10" s="40">
        <f t="shared" si="1"/>
        <v>261</v>
      </c>
      <c r="H10" s="33"/>
      <c r="I10" s="33"/>
      <c r="J10" s="33"/>
      <c r="K10" s="33"/>
      <c r="L10" s="33"/>
    </row>
    <row r="11" spans="1:12" ht="15" customHeight="1">
      <c r="A11" s="32" t="s">
        <v>39</v>
      </c>
      <c r="B11" s="41">
        <v>18.7</v>
      </c>
      <c r="C11" s="27">
        <f t="shared" si="0"/>
        <v>14.3</v>
      </c>
      <c r="D11" s="32" t="s">
        <v>46</v>
      </c>
      <c r="E11" s="32">
        <v>112</v>
      </c>
      <c r="F11" s="40">
        <f t="shared" si="1"/>
        <v>262</v>
      </c>
      <c r="H11" s="33"/>
      <c r="I11" s="33"/>
      <c r="J11" s="33"/>
      <c r="K11" s="33"/>
      <c r="L11" s="33"/>
    </row>
    <row r="12" spans="1:12" ht="15" customHeight="1">
      <c r="A12" s="32" t="s">
        <v>35</v>
      </c>
      <c r="B12" s="41">
        <v>18</v>
      </c>
      <c r="C12" s="27">
        <f t="shared" si="0"/>
        <v>15</v>
      </c>
      <c r="D12" s="32" t="s">
        <v>34</v>
      </c>
      <c r="E12" s="32">
        <v>98</v>
      </c>
      <c r="F12" s="40">
        <f t="shared" si="1"/>
        <v>276</v>
      </c>
      <c r="H12" s="33"/>
      <c r="I12" s="33"/>
      <c r="J12" s="33"/>
      <c r="K12" s="33"/>
      <c r="L12" s="33"/>
    </row>
    <row r="13" spans="1:12" ht="15" customHeight="1">
      <c r="A13" s="34" t="s">
        <v>36</v>
      </c>
      <c r="B13" s="41">
        <v>15</v>
      </c>
      <c r="C13" s="27">
        <f t="shared" si="0"/>
        <v>18</v>
      </c>
      <c r="D13" s="32" t="s">
        <v>40</v>
      </c>
      <c r="E13" s="32">
        <v>69</v>
      </c>
      <c r="F13" s="40">
        <f t="shared" si="1"/>
        <v>305</v>
      </c>
      <c r="H13" s="33"/>
      <c r="I13" s="33"/>
      <c r="J13" s="33"/>
      <c r="K13" s="33"/>
      <c r="L13" s="33"/>
    </row>
    <row r="14" spans="1:12" ht="15" customHeight="1">
      <c r="A14" s="32" t="s">
        <v>43</v>
      </c>
      <c r="B14" s="41">
        <v>10</v>
      </c>
      <c r="C14" s="27">
        <f t="shared" si="0"/>
        <v>23</v>
      </c>
      <c r="D14" s="32" t="s">
        <v>44</v>
      </c>
      <c r="E14" s="32">
        <v>37</v>
      </c>
      <c r="F14" s="40">
        <f t="shared" si="1"/>
        <v>337</v>
      </c>
      <c r="H14" s="33"/>
      <c r="I14" s="33"/>
      <c r="J14" s="33"/>
      <c r="K14" s="33"/>
      <c r="L14" s="33"/>
    </row>
    <row r="15" spans="1:12" ht="15" customHeight="1">
      <c r="A15" s="32" t="s">
        <v>38</v>
      </c>
      <c r="B15" s="41">
        <v>9</v>
      </c>
      <c r="C15" s="27">
        <f t="shared" si="0"/>
        <v>24</v>
      </c>
      <c r="D15" s="32" t="s">
        <v>39</v>
      </c>
      <c r="E15" s="32">
        <v>34</v>
      </c>
      <c r="F15" s="40">
        <f t="shared" si="1"/>
        <v>340</v>
      </c>
      <c r="H15" s="33"/>
      <c r="I15" s="33"/>
      <c r="J15" s="33"/>
      <c r="K15" s="33"/>
      <c r="L15" s="33"/>
    </row>
    <row r="16" spans="1:12" ht="15" customHeight="1">
      <c r="A16" s="32" t="s">
        <v>48</v>
      </c>
      <c r="B16" s="41">
        <v>8</v>
      </c>
      <c r="C16" s="27">
        <f t="shared" si="0"/>
        <v>25</v>
      </c>
      <c r="D16" s="32" t="s">
        <v>35</v>
      </c>
      <c r="E16" s="32">
        <v>34</v>
      </c>
      <c r="F16" s="40">
        <f t="shared" si="1"/>
        <v>340</v>
      </c>
      <c r="H16" s="33"/>
      <c r="I16" s="33"/>
      <c r="J16" s="33"/>
      <c r="K16" s="33"/>
      <c r="L16" s="33"/>
    </row>
    <row r="17" spans="1:6" ht="15" customHeight="1">
      <c r="A17" s="32" t="s">
        <v>46</v>
      </c>
      <c r="B17" s="41">
        <v>0</v>
      </c>
      <c r="C17" s="27">
        <f t="shared" si="0"/>
        <v>33</v>
      </c>
      <c r="D17" s="32" t="s">
        <v>48</v>
      </c>
      <c r="E17" s="32">
        <v>15</v>
      </c>
      <c r="F17" s="40">
        <f t="shared" si="1"/>
        <v>359</v>
      </c>
    </row>
    <row r="18" spans="1:6" ht="15" customHeight="1">
      <c r="A18" s="32" t="s">
        <v>44</v>
      </c>
      <c r="B18" s="41">
        <v>0</v>
      </c>
      <c r="C18" s="27">
        <f t="shared" si="0"/>
        <v>33</v>
      </c>
      <c r="D18" s="32" t="s">
        <v>47</v>
      </c>
      <c r="E18" s="32">
        <v>836</v>
      </c>
      <c r="F18" s="40">
        <f t="shared" si="1"/>
        <v>462</v>
      </c>
    </row>
    <row r="19" spans="1:6" ht="15" customHeight="1">
      <c r="A19" s="32"/>
      <c r="B19" s="41"/>
      <c r="C19" s="27"/>
      <c r="D19" s="32"/>
      <c r="E19" s="32"/>
      <c r="F19" s="40"/>
    </row>
    <row r="20" spans="1:6" ht="15" customHeight="1">
      <c r="A20" s="32"/>
      <c r="B20" s="41"/>
      <c r="C20" s="27"/>
      <c r="D20" s="32"/>
      <c r="E20" s="32"/>
      <c r="F20" s="40"/>
    </row>
    <row r="21" spans="1:6" ht="13.5" customHeight="1">
      <c r="A21" s="32"/>
      <c r="B21" s="41"/>
      <c r="C21" s="27"/>
      <c r="D21" s="32"/>
      <c r="E21" s="32"/>
      <c r="F21" s="40"/>
    </row>
    <row r="22" spans="1:6" ht="13.5" customHeight="1">
      <c r="A22" s="31"/>
      <c r="B22" s="24"/>
      <c r="C22" s="27"/>
      <c r="D22" s="32"/>
      <c r="E22" s="31"/>
      <c r="F22" s="32"/>
    </row>
    <row r="23" spans="1:6" ht="12.75">
      <c r="A23" s="92" t="s">
        <v>19</v>
      </c>
      <c r="B23" s="93"/>
      <c r="C23" s="93"/>
      <c r="D23" s="93"/>
      <c r="E23" s="93"/>
      <c r="F23" s="94"/>
    </row>
    <row r="24" spans="1:6" ht="12.75" customHeight="1">
      <c r="A24" s="95" t="s">
        <v>49</v>
      </c>
      <c r="B24" s="96"/>
      <c r="C24" s="97"/>
      <c r="D24" s="95" t="s">
        <v>50</v>
      </c>
      <c r="E24" s="96"/>
      <c r="F24" s="97"/>
    </row>
    <row r="25" spans="1:6" ht="12.75">
      <c r="A25" s="98"/>
      <c r="B25" s="99"/>
      <c r="C25" s="100"/>
      <c r="D25" s="98"/>
      <c r="E25" s="99"/>
      <c r="F25" s="100"/>
    </row>
    <row r="26" spans="1:6" ht="12.75">
      <c r="A26" s="112" t="s">
        <v>35</v>
      </c>
      <c r="B26" s="102"/>
      <c r="C26" s="103"/>
      <c r="D26" s="107" t="s">
        <v>51</v>
      </c>
      <c r="E26" s="108"/>
      <c r="F26" s="109"/>
    </row>
    <row r="27" spans="1:6" ht="12.75">
      <c r="A27" s="104"/>
      <c r="B27" s="105"/>
      <c r="C27" s="106"/>
      <c r="D27" s="89"/>
      <c r="E27" s="90"/>
      <c r="F27" s="91"/>
    </row>
    <row r="28" spans="1:6" ht="12.75">
      <c r="A28" s="54" t="s">
        <v>20</v>
      </c>
      <c r="B28" s="54"/>
      <c r="C28" s="54"/>
      <c r="D28" s="54"/>
      <c r="E28" s="54"/>
      <c r="F28" s="54"/>
    </row>
    <row r="29" spans="1:6" ht="12.75">
      <c r="A29" s="110">
        <v>43723</v>
      </c>
      <c r="B29" s="111"/>
      <c r="C29" s="111"/>
      <c r="D29" s="110">
        <v>43723</v>
      </c>
      <c r="E29" s="111"/>
      <c r="F29" s="111"/>
    </row>
    <row r="30" spans="1:6" ht="12.75">
      <c r="A30" s="111" t="s">
        <v>11</v>
      </c>
      <c r="B30" s="111"/>
      <c r="C30" s="111"/>
      <c r="D30" s="111" t="s">
        <v>12</v>
      </c>
      <c r="E30" s="111"/>
      <c r="F30" s="111"/>
    </row>
    <row r="31" spans="1:6" ht="12.75">
      <c r="A31" s="31" t="s">
        <v>1</v>
      </c>
      <c r="B31" s="31" t="s">
        <v>17</v>
      </c>
      <c r="C31" s="31" t="s">
        <v>18</v>
      </c>
      <c r="D31" s="31" t="s">
        <v>1</v>
      </c>
      <c r="E31" s="31" t="s">
        <v>17</v>
      </c>
      <c r="F31" s="31" t="s">
        <v>18</v>
      </c>
    </row>
    <row r="32" spans="1:6" ht="12.75">
      <c r="A32" s="40" t="s">
        <v>33</v>
      </c>
      <c r="B32" s="43">
        <v>0.25</v>
      </c>
      <c r="C32" s="42">
        <f aca="true" t="shared" si="2" ref="C32:C41">ABS(0.2-B32)</f>
        <v>0.04999999999999999</v>
      </c>
      <c r="D32" s="40" t="s">
        <v>38</v>
      </c>
      <c r="E32" s="40">
        <v>2108</v>
      </c>
      <c r="F32" s="40">
        <f aca="true" t="shared" si="3" ref="F32:F41">ABS(2302-E32)</f>
        <v>194</v>
      </c>
    </row>
    <row r="33" spans="1:6" ht="12.75">
      <c r="A33" s="32" t="s">
        <v>47</v>
      </c>
      <c r="B33" s="41">
        <v>0.29</v>
      </c>
      <c r="C33" s="27">
        <f t="shared" si="2"/>
        <v>0.08999999999999997</v>
      </c>
      <c r="D33" s="32" t="s">
        <v>34</v>
      </c>
      <c r="E33" s="32">
        <v>1999</v>
      </c>
      <c r="F33" s="44">
        <f t="shared" si="3"/>
        <v>303</v>
      </c>
    </row>
    <row r="34" spans="1:6" ht="12.75">
      <c r="A34" s="32" t="s">
        <v>34</v>
      </c>
      <c r="B34" s="41">
        <v>0.11</v>
      </c>
      <c r="C34" s="27">
        <f t="shared" si="2"/>
        <v>0.09000000000000001</v>
      </c>
      <c r="D34" s="32" t="s">
        <v>47</v>
      </c>
      <c r="E34" s="32">
        <v>2974</v>
      </c>
      <c r="F34" s="44">
        <f t="shared" si="3"/>
        <v>672</v>
      </c>
    </row>
    <row r="35" spans="1:6" ht="12.75">
      <c r="A35" s="32" t="s">
        <v>40</v>
      </c>
      <c r="B35" s="41">
        <v>0.1</v>
      </c>
      <c r="C35" s="27">
        <f t="shared" si="2"/>
        <v>0.1</v>
      </c>
      <c r="D35" s="32" t="s">
        <v>35</v>
      </c>
      <c r="E35" s="32">
        <v>1608</v>
      </c>
      <c r="F35" s="44">
        <f t="shared" si="3"/>
        <v>694</v>
      </c>
    </row>
    <row r="36" spans="1:6" ht="12.75">
      <c r="A36" s="31" t="s">
        <v>37</v>
      </c>
      <c r="B36" s="41">
        <v>0.31</v>
      </c>
      <c r="C36" s="27">
        <f t="shared" si="2"/>
        <v>0.10999999999999999</v>
      </c>
      <c r="D36" s="32" t="s">
        <v>53</v>
      </c>
      <c r="E36" s="32">
        <v>3000</v>
      </c>
      <c r="F36" s="44">
        <f t="shared" si="3"/>
        <v>698</v>
      </c>
    </row>
    <row r="37" spans="1:6" ht="12.75">
      <c r="A37" s="32" t="s">
        <v>38</v>
      </c>
      <c r="B37" s="41">
        <v>0.07</v>
      </c>
      <c r="C37" s="27">
        <f t="shared" si="2"/>
        <v>0.13</v>
      </c>
      <c r="D37" s="32" t="s">
        <v>39</v>
      </c>
      <c r="E37" s="32">
        <v>3330</v>
      </c>
      <c r="F37" s="44">
        <f t="shared" si="3"/>
        <v>1028</v>
      </c>
    </row>
    <row r="38" spans="1:6" ht="12.75">
      <c r="A38" s="34" t="s">
        <v>36</v>
      </c>
      <c r="B38" s="41">
        <v>0.03</v>
      </c>
      <c r="C38" s="27">
        <f t="shared" si="2"/>
        <v>0.17</v>
      </c>
      <c r="D38" s="34" t="s">
        <v>36</v>
      </c>
      <c r="E38" s="32">
        <v>3500</v>
      </c>
      <c r="F38" s="44">
        <f t="shared" si="3"/>
        <v>1198</v>
      </c>
    </row>
    <row r="39" spans="1:6" ht="12.75">
      <c r="A39" s="32" t="s">
        <v>35</v>
      </c>
      <c r="B39" s="41">
        <v>0.02</v>
      </c>
      <c r="C39" s="27">
        <f t="shared" si="2"/>
        <v>0.18000000000000002</v>
      </c>
      <c r="D39" s="32" t="s">
        <v>40</v>
      </c>
      <c r="E39" s="32">
        <v>1000</v>
      </c>
      <c r="F39" s="44">
        <f t="shared" si="3"/>
        <v>1302</v>
      </c>
    </row>
    <row r="40" spans="1:6" ht="12.75">
      <c r="A40" s="32" t="s">
        <v>39</v>
      </c>
      <c r="B40" s="41">
        <v>0.75</v>
      </c>
      <c r="C40" s="27">
        <f t="shared" si="2"/>
        <v>0.55</v>
      </c>
      <c r="D40" s="32" t="s">
        <v>33</v>
      </c>
      <c r="E40" s="32">
        <v>4200</v>
      </c>
      <c r="F40" s="44">
        <f t="shared" si="3"/>
        <v>1898</v>
      </c>
    </row>
    <row r="41" spans="1:6" ht="12.75">
      <c r="A41" s="32" t="s">
        <v>53</v>
      </c>
      <c r="B41" s="41">
        <v>0.8</v>
      </c>
      <c r="C41" s="27">
        <f t="shared" si="2"/>
        <v>0.6000000000000001</v>
      </c>
      <c r="D41" s="31" t="s">
        <v>37</v>
      </c>
      <c r="E41" s="32">
        <v>4500</v>
      </c>
      <c r="F41" s="44">
        <f t="shared" si="3"/>
        <v>2198</v>
      </c>
    </row>
    <row r="42" spans="1:6" ht="12.75">
      <c r="A42" s="32"/>
      <c r="B42" s="41"/>
      <c r="C42" s="27"/>
      <c r="D42" s="32"/>
      <c r="E42" s="32"/>
      <c r="F42" s="40"/>
    </row>
    <row r="43" spans="1:6" ht="12.75">
      <c r="A43" s="32"/>
      <c r="B43" s="41"/>
      <c r="C43" s="27"/>
      <c r="D43" s="32"/>
      <c r="E43" s="32"/>
      <c r="F43" s="40"/>
    </row>
    <row r="44" spans="1:6" ht="12.75">
      <c r="A44" s="32"/>
      <c r="B44" s="41"/>
      <c r="C44" s="27"/>
      <c r="D44" s="32"/>
      <c r="E44" s="32"/>
      <c r="F44" s="40"/>
    </row>
    <row r="45" spans="1:6" ht="12.75">
      <c r="A45" s="32"/>
      <c r="B45" s="41"/>
      <c r="C45" s="27"/>
      <c r="D45" s="32"/>
      <c r="E45" s="32"/>
      <c r="F45" s="40"/>
    </row>
    <row r="46" spans="1:6" ht="12.75">
      <c r="A46" s="32"/>
      <c r="B46" s="41"/>
      <c r="C46" s="27"/>
      <c r="D46" s="32"/>
      <c r="E46" s="32"/>
      <c r="F46" s="40"/>
    </row>
    <row r="47" spans="1:6" ht="12.75">
      <c r="A47" s="32"/>
      <c r="B47" s="41"/>
      <c r="C47" s="27"/>
      <c r="D47" s="32"/>
      <c r="E47" s="32"/>
      <c r="F47" s="40"/>
    </row>
    <row r="48" spans="1:6" ht="12.75">
      <c r="A48" s="32"/>
      <c r="B48" s="41"/>
      <c r="C48" s="27"/>
      <c r="D48" s="32"/>
      <c r="E48" s="32"/>
      <c r="F48" s="40"/>
    </row>
    <row r="49" spans="1:6" ht="12.75">
      <c r="A49" s="31"/>
      <c r="B49" s="24"/>
      <c r="C49" s="27"/>
      <c r="D49" s="32"/>
      <c r="E49" s="31"/>
      <c r="F49" s="32"/>
    </row>
    <row r="50" spans="1:6" ht="12.75">
      <c r="A50" s="92" t="s">
        <v>19</v>
      </c>
      <c r="B50" s="93"/>
      <c r="C50" s="93"/>
      <c r="D50" s="93"/>
      <c r="E50" s="93"/>
      <c r="F50" s="94"/>
    </row>
    <row r="51" spans="1:6" ht="12.75">
      <c r="A51" s="95" t="s">
        <v>49</v>
      </c>
      <c r="B51" s="96"/>
      <c r="C51" s="97"/>
      <c r="D51" s="95" t="s">
        <v>50</v>
      </c>
      <c r="E51" s="96"/>
      <c r="F51" s="97"/>
    </row>
    <row r="52" spans="1:6" ht="12.75">
      <c r="A52" s="98"/>
      <c r="B52" s="99"/>
      <c r="C52" s="100"/>
      <c r="D52" s="98"/>
      <c r="E52" s="99"/>
      <c r="F52" s="100"/>
    </row>
    <row r="53" spans="1:6" ht="12.75">
      <c r="A53" s="112" t="s">
        <v>54</v>
      </c>
      <c r="B53" s="102"/>
      <c r="C53" s="103"/>
      <c r="D53" s="107" t="s">
        <v>55</v>
      </c>
      <c r="E53" s="108"/>
      <c r="F53" s="109"/>
    </row>
    <row r="54" spans="1:6" ht="12.75">
      <c r="A54" s="104"/>
      <c r="B54" s="105"/>
      <c r="C54" s="106"/>
      <c r="D54" s="89"/>
      <c r="E54" s="90"/>
      <c r="F54" s="91"/>
    </row>
    <row r="55" spans="1:6" ht="12.75">
      <c r="A55" s="54" t="s">
        <v>20</v>
      </c>
      <c r="B55" s="54"/>
      <c r="C55" s="54"/>
      <c r="D55" s="54"/>
      <c r="E55" s="54"/>
      <c r="F55" s="54"/>
    </row>
    <row r="56" spans="1:6" ht="12.75">
      <c r="A56" s="110">
        <v>43730</v>
      </c>
      <c r="B56" s="111"/>
      <c r="C56" s="111"/>
      <c r="D56" s="110">
        <v>43730</v>
      </c>
      <c r="E56" s="111"/>
      <c r="F56" s="111"/>
    </row>
    <row r="57" spans="1:6" ht="12.75">
      <c r="A57" s="111" t="s">
        <v>11</v>
      </c>
      <c r="B57" s="111"/>
      <c r="C57" s="111"/>
      <c r="D57" s="111" t="s">
        <v>12</v>
      </c>
      <c r="E57" s="111"/>
      <c r="F57" s="111"/>
    </row>
    <row r="58" spans="1:6" ht="12.75">
      <c r="A58" s="31" t="s">
        <v>1</v>
      </c>
      <c r="B58" s="31" t="s">
        <v>17</v>
      </c>
      <c r="C58" s="31" t="s">
        <v>18</v>
      </c>
      <c r="D58" s="31"/>
      <c r="E58" s="31" t="s">
        <v>17</v>
      </c>
      <c r="F58" s="31" t="s">
        <v>18</v>
      </c>
    </row>
    <row r="59" spans="1:6" ht="12.75">
      <c r="A59" s="45" t="s">
        <v>35</v>
      </c>
      <c r="B59" s="41">
        <v>1852</v>
      </c>
      <c r="C59" s="41">
        <f aca="true" t="shared" si="4" ref="C59:C70">ABS(1853-B59)</f>
        <v>1</v>
      </c>
      <c r="D59" s="46" t="s">
        <v>37</v>
      </c>
      <c r="E59" s="45">
        <v>1847</v>
      </c>
      <c r="F59" s="45">
        <f aca="true" t="shared" si="5" ref="F59:F70">ABS(1847-E59)</f>
        <v>0</v>
      </c>
    </row>
    <row r="60" spans="1:6" ht="12.75">
      <c r="A60" s="45" t="s">
        <v>60</v>
      </c>
      <c r="B60" s="41">
        <v>1865</v>
      </c>
      <c r="C60" s="41">
        <f t="shared" si="4"/>
        <v>12</v>
      </c>
      <c r="D60" s="45" t="s">
        <v>35</v>
      </c>
      <c r="E60" s="45">
        <v>1852</v>
      </c>
      <c r="F60" s="45">
        <f t="shared" si="5"/>
        <v>5</v>
      </c>
    </row>
    <row r="61" spans="1:6" ht="12.75">
      <c r="A61" s="45" t="s">
        <v>47</v>
      </c>
      <c r="B61" s="41">
        <v>1838</v>
      </c>
      <c r="C61" s="41">
        <f t="shared" si="4"/>
        <v>15</v>
      </c>
      <c r="D61" s="45" t="s">
        <v>38</v>
      </c>
      <c r="E61" s="45">
        <v>1852</v>
      </c>
      <c r="F61" s="45">
        <f t="shared" si="5"/>
        <v>5</v>
      </c>
    </row>
    <row r="62" spans="1:6" ht="12.75">
      <c r="A62" s="45" t="s">
        <v>59</v>
      </c>
      <c r="B62" s="41">
        <v>1878</v>
      </c>
      <c r="C62" s="41">
        <f t="shared" si="4"/>
        <v>25</v>
      </c>
      <c r="D62" s="45" t="s">
        <v>40</v>
      </c>
      <c r="E62" s="45">
        <v>1852</v>
      </c>
      <c r="F62" s="45">
        <f t="shared" si="5"/>
        <v>5</v>
      </c>
    </row>
    <row r="63" spans="1:6" ht="12.75">
      <c r="A63" s="46" t="s">
        <v>37</v>
      </c>
      <c r="B63" s="41">
        <v>1879</v>
      </c>
      <c r="C63" s="41">
        <f t="shared" si="4"/>
        <v>26</v>
      </c>
      <c r="D63" s="45" t="s">
        <v>59</v>
      </c>
      <c r="E63" s="45">
        <v>1839</v>
      </c>
      <c r="F63" s="45">
        <f t="shared" si="5"/>
        <v>8</v>
      </c>
    </row>
    <row r="64" spans="1:6" ht="12.75">
      <c r="A64" s="45" t="s">
        <v>34</v>
      </c>
      <c r="B64" s="41">
        <v>1908</v>
      </c>
      <c r="C64" s="41">
        <f t="shared" si="4"/>
        <v>55</v>
      </c>
      <c r="D64" s="45" t="s">
        <v>47</v>
      </c>
      <c r="E64" s="45">
        <v>1838</v>
      </c>
      <c r="F64" s="45">
        <f t="shared" si="5"/>
        <v>9</v>
      </c>
    </row>
    <row r="65" spans="1:6" ht="12.75">
      <c r="A65" s="45" t="s">
        <v>38</v>
      </c>
      <c r="B65" s="41">
        <v>1914</v>
      </c>
      <c r="C65" s="41">
        <f t="shared" si="4"/>
        <v>61</v>
      </c>
      <c r="D65" s="45" t="s">
        <v>60</v>
      </c>
      <c r="E65" s="45">
        <v>1837</v>
      </c>
      <c r="F65" s="45">
        <f t="shared" si="5"/>
        <v>10</v>
      </c>
    </row>
    <row r="66" spans="1:6" ht="12.75">
      <c r="A66" s="47" t="s">
        <v>36</v>
      </c>
      <c r="B66" s="41">
        <v>1921</v>
      </c>
      <c r="C66" s="41">
        <f t="shared" si="4"/>
        <v>68</v>
      </c>
      <c r="D66" s="45" t="s">
        <v>34</v>
      </c>
      <c r="E66" s="45">
        <v>1861</v>
      </c>
      <c r="F66" s="45">
        <f t="shared" si="5"/>
        <v>14</v>
      </c>
    </row>
    <row r="67" spans="1:6" ht="12.75">
      <c r="A67" s="45" t="s">
        <v>40</v>
      </c>
      <c r="B67" s="41">
        <v>1934</v>
      </c>
      <c r="C67" s="41">
        <f t="shared" si="4"/>
        <v>81</v>
      </c>
      <c r="D67" s="45" t="s">
        <v>57</v>
      </c>
      <c r="E67" s="45">
        <v>1770</v>
      </c>
      <c r="F67" s="45">
        <f t="shared" si="5"/>
        <v>77</v>
      </c>
    </row>
    <row r="68" spans="1:6" ht="12.75">
      <c r="A68" s="45" t="s">
        <v>58</v>
      </c>
      <c r="B68" s="41">
        <v>1947</v>
      </c>
      <c r="C68" s="41">
        <f t="shared" si="4"/>
        <v>94</v>
      </c>
      <c r="D68" s="47" t="s">
        <v>36</v>
      </c>
      <c r="E68" s="45">
        <v>1737</v>
      </c>
      <c r="F68" s="45">
        <f t="shared" si="5"/>
        <v>110</v>
      </c>
    </row>
    <row r="69" spans="1:6" ht="12.75">
      <c r="A69" s="45" t="s">
        <v>57</v>
      </c>
      <c r="B69" s="41">
        <v>1970</v>
      </c>
      <c r="C69" s="41">
        <f t="shared" si="4"/>
        <v>117</v>
      </c>
      <c r="D69" s="45" t="s">
        <v>58</v>
      </c>
      <c r="E69" s="45">
        <v>0</v>
      </c>
      <c r="F69" s="45">
        <f t="shared" si="5"/>
        <v>1847</v>
      </c>
    </row>
    <row r="70" spans="1:6" ht="12.75">
      <c r="A70" s="45" t="s">
        <v>56</v>
      </c>
      <c r="B70" s="41">
        <v>0</v>
      </c>
      <c r="C70" s="41">
        <f t="shared" si="4"/>
        <v>1853</v>
      </c>
      <c r="D70" s="45" t="s">
        <v>56</v>
      </c>
      <c r="E70" s="45">
        <v>0</v>
      </c>
      <c r="F70" s="45">
        <f t="shared" si="5"/>
        <v>1847</v>
      </c>
    </row>
    <row r="71" spans="1:6" ht="12.75">
      <c r="A71" s="32"/>
      <c r="B71" s="41"/>
      <c r="C71" s="27"/>
      <c r="D71" s="32"/>
      <c r="E71" s="32"/>
      <c r="F71" s="40"/>
    </row>
    <row r="72" spans="1:6" ht="12.75">
      <c r="A72" s="32"/>
      <c r="B72" s="41"/>
      <c r="C72" s="27"/>
      <c r="D72" s="32"/>
      <c r="E72" s="32"/>
      <c r="F72" s="40"/>
    </row>
    <row r="73" spans="1:6" ht="12.75">
      <c r="A73" s="32"/>
      <c r="B73" s="41"/>
      <c r="C73" s="27"/>
      <c r="D73" s="32"/>
      <c r="E73" s="32"/>
      <c r="F73" s="40"/>
    </row>
    <row r="74" spans="1:6" ht="12.75">
      <c r="A74" s="32"/>
      <c r="B74" s="41"/>
      <c r="C74" s="27"/>
      <c r="D74" s="32"/>
      <c r="E74" s="32"/>
      <c r="F74" s="40"/>
    </row>
    <row r="75" spans="1:6" ht="12.75">
      <c r="A75" s="32"/>
      <c r="B75" s="41"/>
      <c r="C75" s="27"/>
      <c r="D75" s="32"/>
      <c r="E75" s="32"/>
      <c r="F75" s="40"/>
    </row>
    <row r="76" spans="1:6" ht="12.75">
      <c r="A76" s="31"/>
      <c r="B76" s="24"/>
      <c r="C76" s="27"/>
      <c r="D76" s="32"/>
      <c r="E76" s="31"/>
      <c r="F76" s="32"/>
    </row>
    <row r="77" spans="1:6" ht="12.75">
      <c r="A77" s="92" t="s">
        <v>19</v>
      </c>
      <c r="B77" s="93"/>
      <c r="C77" s="93"/>
      <c r="D77" s="93"/>
      <c r="E77" s="93"/>
      <c r="F77" s="94"/>
    </row>
    <row r="78" spans="1:6" ht="12.75">
      <c r="A78" s="95" t="s">
        <v>49</v>
      </c>
      <c r="B78" s="96"/>
      <c r="C78" s="97"/>
      <c r="D78" s="95" t="s">
        <v>50</v>
      </c>
      <c r="E78" s="96"/>
      <c r="F78" s="97"/>
    </row>
    <row r="79" spans="1:6" ht="12.75">
      <c r="A79" s="98"/>
      <c r="B79" s="99"/>
      <c r="C79" s="100"/>
      <c r="D79" s="98"/>
      <c r="E79" s="99"/>
      <c r="F79" s="100"/>
    </row>
    <row r="80" spans="1:6" ht="12.75">
      <c r="A80" s="112" t="s">
        <v>61</v>
      </c>
      <c r="B80" s="102"/>
      <c r="C80" s="103"/>
      <c r="D80" s="107" t="s">
        <v>62</v>
      </c>
      <c r="E80" s="108"/>
      <c r="F80" s="109"/>
    </row>
    <row r="81" spans="1:6" ht="12.75">
      <c r="A81" s="104"/>
      <c r="B81" s="105"/>
      <c r="C81" s="106"/>
      <c r="D81" s="89"/>
      <c r="E81" s="90"/>
      <c r="F81" s="91"/>
    </row>
    <row r="82" spans="1:6" ht="12.75">
      <c r="A82" s="54" t="s">
        <v>20</v>
      </c>
      <c r="B82" s="54"/>
      <c r="C82" s="54"/>
      <c r="D82" s="54"/>
      <c r="E82" s="54"/>
      <c r="F82" s="54"/>
    </row>
    <row r="83" spans="1:6" ht="12.75">
      <c r="A83" s="110">
        <v>43730</v>
      </c>
      <c r="B83" s="111"/>
      <c r="C83" s="111"/>
      <c r="D83" s="110">
        <v>43730</v>
      </c>
      <c r="E83" s="111"/>
      <c r="F83" s="111"/>
    </row>
    <row r="84" spans="1:6" ht="12.75">
      <c r="A84" s="111" t="s">
        <v>11</v>
      </c>
      <c r="B84" s="111"/>
      <c r="C84" s="111"/>
      <c r="D84" s="111" t="s">
        <v>12</v>
      </c>
      <c r="E84" s="111"/>
      <c r="F84" s="111"/>
    </row>
    <row r="85" spans="1:6" ht="12.75">
      <c r="A85" s="31" t="s">
        <v>1</v>
      </c>
      <c r="B85" s="31" t="s">
        <v>17</v>
      </c>
      <c r="C85" s="31" t="s">
        <v>18</v>
      </c>
      <c r="D85" s="31" t="s">
        <v>72</v>
      </c>
      <c r="E85" s="31" t="s">
        <v>17</v>
      </c>
      <c r="F85" s="31" t="s">
        <v>18</v>
      </c>
    </row>
    <row r="86" spans="1:6" ht="12.75">
      <c r="A86" s="48" t="s">
        <v>37</v>
      </c>
      <c r="B86" s="43">
        <v>150</v>
      </c>
      <c r="C86" s="43">
        <f aca="true" t="shared" si="6" ref="C86:C97">ABS(197-B86)</f>
        <v>47</v>
      </c>
      <c r="D86" s="49" t="s">
        <v>36</v>
      </c>
      <c r="E86" s="50">
        <v>7000</v>
      </c>
      <c r="F86" s="50">
        <f aca="true" t="shared" si="7" ref="F86:F97">ABS(7001-E86)</f>
        <v>1</v>
      </c>
    </row>
    <row r="87" spans="1:6" ht="12.75">
      <c r="A87" s="45" t="s">
        <v>70</v>
      </c>
      <c r="B87" s="41">
        <v>250</v>
      </c>
      <c r="C87" s="41">
        <f t="shared" si="6"/>
        <v>53</v>
      </c>
      <c r="D87" s="45" t="s">
        <v>34</v>
      </c>
      <c r="E87" s="45">
        <v>6650</v>
      </c>
      <c r="F87" s="45">
        <f t="shared" si="7"/>
        <v>351</v>
      </c>
    </row>
    <row r="88" spans="1:6" ht="12.75">
      <c r="A88" s="45" t="s">
        <v>59</v>
      </c>
      <c r="B88" s="41">
        <v>291</v>
      </c>
      <c r="C88" s="41">
        <f t="shared" si="6"/>
        <v>94</v>
      </c>
      <c r="D88" s="45" t="s">
        <v>60</v>
      </c>
      <c r="E88" s="45">
        <v>8150</v>
      </c>
      <c r="F88" s="45">
        <f t="shared" si="7"/>
        <v>1149</v>
      </c>
    </row>
    <row r="89" spans="1:6" ht="12.75">
      <c r="A89" s="45" t="s">
        <v>60</v>
      </c>
      <c r="B89" s="41">
        <v>85</v>
      </c>
      <c r="C89" s="41">
        <f t="shared" si="6"/>
        <v>112</v>
      </c>
      <c r="D89" s="45" t="s">
        <v>47</v>
      </c>
      <c r="E89" s="45">
        <v>5476</v>
      </c>
      <c r="F89" s="45">
        <f t="shared" si="7"/>
        <v>1525</v>
      </c>
    </row>
    <row r="90" spans="1:6" ht="12.75">
      <c r="A90" s="45" t="s">
        <v>71</v>
      </c>
      <c r="B90" s="41">
        <v>35</v>
      </c>
      <c r="C90" s="41">
        <f t="shared" si="6"/>
        <v>162</v>
      </c>
      <c r="D90" s="45" t="s">
        <v>53</v>
      </c>
      <c r="E90" s="45">
        <v>8750</v>
      </c>
      <c r="F90" s="45">
        <f t="shared" si="7"/>
        <v>1749</v>
      </c>
    </row>
    <row r="91" spans="1:6" ht="12.75">
      <c r="A91" s="45" t="s">
        <v>35</v>
      </c>
      <c r="B91" s="41">
        <v>15</v>
      </c>
      <c r="C91" s="41">
        <f t="shared" si="6"/>
        <v>182</v>
      </c>
      <c r="D91" s="46" t="s">
        <v>37</v>
      </c>
      <c r="E91" s="45">
        <v>9500</v>
      </c>
      <c r="F91" s="45">
        <f t="shared" si="7"/>
        <v>2499</v>
      </c>
    </row>
    <row r="92" spans="1:6" ht="12.75">
      <c r="A92" s="47" t="s">
        <v>36</v>
      </c>
      <c r="B92" s="41">
        <v>15</v>
      </c>
      <c r="C92" s="41">
        <f t="shared" si="6"/>
        <v>182</v>
      </c>
      <c r="D92" s="45" t="s">
        <v>40</v>
      </c>
      <c r="E92" s="45">
        <v>10000</v>
      </c>
      <c r="F92" s="45">
        <f t="shared" si="7"/>
        <v>2999</v>
      </c>
    </row>
    <row r="93" spans="1:6" ht="12.75">
      <c r="A93" s="45" t="s">
        <v>69</v>
      </c>
      <c r="B93" s="41">
        <v>11</v>
      </c>
      <c r="C93" s="41">
        <f t="shared" si="6"/>
        <v>186</v>
      </c>
      <c r="D93" s="45" t="s">
        <v>59</v>
      </c>
      <c r="E93" s="45">
        <v>2310</v>
      </c>
      <c r="F93" s="45">
        <f t="shared" si="7"/>
        <v>4691</v>
      </c>
    </row>
    <row r="94" spans="1:6" ht="12.75">
      <c r="A94" s="45" t="s">
        <v>53</v>
      </c>
      <c r="B94" s="41">
        <v>1</v>
      </c>
      <c r="C94" s="41">
        <f t="shared" si="6"/>
        <v>196</v>
      </c>
      <c r="D94" s="45" t="s">
        <v>35</v>
      </c>
      <c r="E94" s="45">
        <v>12000</v>
      </c>
      <c r="F94" s="45">
        <f t="shared" si="7"/>
        <v>4999</v>
      </c>
    </row>
    <row r="95" spans="1:6" ht="12.75">
      <c r="A95" s="45" t="s">
        <v>40</v>
      </c>
      <c r="B95" s="41">
        <v>500</v>
      </c>
      <c r="C95" s="41">
        <f t="shared" si="6"/>
        <v>303</v>
      </c>
      <c r="D95" s="45" t="s">
        <v>71</v>
      </c>
      <c r="E95" s="45">
        <v>1680</v>
      </c>
      <c r="F95" s="45">
        <f t="shared" si="7"/>
        <v>5321</v>
      </c>
    </row>
    <row r="96" spans="1:6" ht="12.75">
      <c r="A96" s="45" t="s">
        <v>47</v>
      </c>
      <c r="B96" s="41">
        <v>2900</v>
      </c>
      <c r="C96" s="41">
        <f t="shared" si="6"/>
        <v>2703</v>
      </c>
      <c r="D96" s="45" t="s">
        <v>69</v>
      </c>
      <c r="E96" s="45">
        <v>1500</v>
      </c>
      <c r="F96" s="45">
        <f t="shared" si="7"/>
        <v>5501</v>
      </c>
    </row>
    <row r="97" spans="1:6" ht="12.75">
      <c r="A97" s="45" t="s">
        <v>34</v>
      </c>
      <c r="B97" s="41">
        <v>4569</v>
      </c>
      <c r="C97" s="41">
        <f t="shared" si="6"/>
        <v>4372</v>
      </c>
      <c r="D97" s="45" t="s">
        <v>70</v>
      </c>
      <c r="E97" s="45">
        <v>0</v>
      </c>
      <c r="F97" s="45">
        <f t="shared" si="7"/>
        <v>7001</v>
      </c>
    </row>
    <row r="98" spans="1:6" ht="12.75">
      <c r="A98" s="32"/>
      <c r="B98" s="41"/>
      <c r="C98" s="27"/>
      <c r="D98" s="32"/>
      <c r="E98" s="32"/>
      <c r="F98" s="40"/>
    </row>
    <row r="99" spans="1:6" ht="12.75">
      <c r="A99" s="32"/>
      <c r="B99" s="41"/>
      <c r="C99" s="27"/>
      <c r="D99" s="32"/>
      <c r="E99" s="32"/>
      <c r="F99" s="40"/>
    </row>
    <row r="100" spans="1:6" ht="12.75">
      <c r="A100" s="32"/>
      <c r="B100" s="41"/>
      <c r="C100" s="27"/>
      <c r="D100" s="32"/>
      <c r="E100" s="32"/>
      <c r="F100" s="40"/>
    </row>
    <row r="101" spans="1:6" ht="12.75">
      <c r="A101" s="32"/>
      <c r="B101" s="41"/>
      <c r="C101" s="27"/>
      <c r="D101" s="32"/>
      <c r="E101" s="32"/>
      <c r="F101" s="40"/>
    </row>
    <row r="102" spans="1:6" ht="12.75">
      <c r="A102" s="32"/>
      <c r="B102" s="41"/>
      <c r="C102" s="27"/>
      <c r="D102" s="32"/>
      <c r="E102" s="32"/>
      <c r="F102" s="40"/>
    </row>
    <row r="103" spans="1:6" ht="12.75">
      <c r="A103" s="31"/>
      <c r="B103" s="24"/>
      <c r="C103" s="27"/>
      <c r="D103" s="32"/>
      <c r="E103" s="31"/>
      <c r="F103" s="32"/>
    </row>
    <row r="104" spans="1:6" ht="12.75">
      <c r="A104" s="92" t="s">
        <v>19</v>
      </c>
      <c r="B104" s="93"/>
      <c r="C104" s="93"/>
      <c r="D104" s="93"/>
      <c r="E104" s="93"/>
      <c r="F104" s="94"/>
    </row>
    <row r="105" spans="1:6" ht="12.75">
      <c r="A105" s="95" t="s">
        <v>49</v>
      </c>
      <c r="B105" s="96"/>
      <c r="C105" s="97"/>
      <c r="D105" s="95" t="s">
        <v>50</v>
      </c>
      <c r="E105" s="96"/>
      <c r="F105" s="97"/>
    </row>
    <row r="106" spans="1:6" ht="12.75">
      <c r="A106" s="98"/>
      <c r="B106" s="99"/>
      <c r="C106" s="100"/>
      <c r="D106" s="98"/>
      <c r="E106" s="99"/>
      <c r="F106" s="100"/>
    </row>
    <row r="107" spans="1:6" ht="12.75">
      <c r="A107" s="112" t="s">
        <v>73</v>
      </c>
      <c r="B107" s="102"/>
      <c r="C107" s="103"/>
      <c r="D107" s="107" t="s">
        <v>74</v>
      </c>
      <c r="E107" s="108"/>
      <c r="F107" s="109"/>
    </row>
    <row r="108" spans="1:6" ht="12.75">
      <c r="A108" s="104"/>
      <c r="B108" s="105"/>
      <c r="C108" s="106"/>
      <c r="D108" s="89"/>
      <c r="E108" s="90"/>
      <c r="F108" s="91"/>
    </row>
    <row r="109" spans="1:6" ht="12.75">
      <c r="A109" s="54" t="s">
        <v>20</v>
      </c>
      <c r="B109" s="54"/>
      <c r="C109" s="54"/>
      <c r="D109" s="54"/>
      <c r="E109" s="54"/>
      <c r="F109" s="54"/>
    </row>
    <row r="110" spans="1:6" ht="12.75">
      <c r="A110" s="110">
        <v>43744</v>
      </c>
      <c r="B110" s="111"/>
      <c r="C110" s="111"/>
      <c r="D110" s="110">
        <v>43744</v>
      </c>
      <c r="E110" s="111"/>
      <c r="F110" s="111"/>
    </row>
    <row r="111" spans="1:6" ht="12.75">
      <c r="A111" s="111" t="s">
        <v>11</v>
      </c>
      <c r="B111" s="111"/>
      <c r="C111" s="111"/>
      <c r="D111" s="111" t="s">
        <v>12</v>
      </c>
      <c r="E111" s="111"/>
      <c r="F111" s="111"/>
    </row>
    <row r="112" spans="1:6" ht="12.75">
      <c r="A112" s="31" t="s">
        <v>1</v>
      </c>
      <c r="B112" s="31" t="s">
        <v>17</v>
      </c>
      <c r="C112" s="31" t="s">
        <v>18</v>
      </c>
      <c r="D112" s="31" t="s">
        <v>72</v>
      </c>
      <c r="E112" s="31" t="s">
        <v>17</v>
      </c>
      <c r="F112" s="31" t="s">
        <v>18</v>
      </c>
    </row>
    <row r="113" spans="1:6" ht="12.75">
      <c r="A113" s="50" t="s">
        <v>60</v>
      </c>
      <c r="B113" s="43">
        <v>62</v>
      </c>
      <c r="C113" s="43">
        <f aca="true" t="shared" si="8" ref="C113:C124">ABS(62-B113)</f>
        <v>0</v>
      </c>
      <c r="D113" s="50" t="s">
        <v>77</v>
      </c>
      <c r="E113" s="50">
        <v>9</v>
      </c>
      <c r="F113" s="50">
        <f aca="true" t="shared" si="9" ref="F113:F124">ABS(10-E113)</f>
        <v>1</v>
      </c>
    </row>
    <row r="114" spans="1:6" ht="12.75">
      <c r="A114" s="47" t="s">
        <v>36</v>
      </c>
      <c r="B114" s="41">
        <v>64</v>
      </c>
      <c r="C114" s="41">
        <f t="shared" si="8"/>
        <v>2</v>
      </c>
      <c r="D114" s="45" t="s">
        <v>35</v>
      </c>
      <c r="E114" s="45">
        <v>12</v>
      </c>
      <c r="F114" s="45">
        <f t="shared" si="9"/>
        <v>2</v>
      </c>
    </row>
    <row r="115" spans="1:6" ht="12.75">
      <c r="A115" s="45" t="s">
        <v>77</v>
      </c>
      <c r="B115" s="41">
        <v>69</v>
      </c>
      <c r="C115" s="41">
        <f t="shared" si="8"/>
        <v>7</v>
      </c>
      <c r="D115" s="46" t="s">
        <v>37</v>
      </c>
      <c r="E115" s="45">
        <v>7</v>
      </c>
      <c r="F115" s="45">
        <f t="shared" si="9"/>
        <v>3</v>
      </c>
    </row>
    <row r="116" spans="1:6" ht="12.75">
      <c r="A116" s="45" t="s">
        <v>40</v>
      </c>
      <c r="B116" s="41">
        <v>45</v>
      </c>
      <c r="C116" s="41">
        <f t="shared" si="8"/>
        <v>17</v>
      </c>
      <c r="D116" s="45" t="s">
        <v>59</v>
      </c>
      <c r="E116" s="45">
        <v>7</v>
      </c>
      <c r="F116" s="45">
        <f t="shared" si="9"/>
        <v>3</v>
      </c>
    </row>
    <row r="117" spans="1:6" ht="12.75">
      <c r="A117" s="45" t="s">
        <v>59</v>
      </c>
      <c r="B117" s="41">
        <v>43</v>
      </c>
      <c r="C117" s="41">
        <f t="shared" si="8"/>
        <v>19</v>
      </c>
      <c r="D117" s="45" t="s">
        <v>71</v>
      </c>
      <c r="E117" s="45">
        <v>7</v>
      </c>
      <c r="F117" s="45">
        <f t="shared" si="9"/>
        <v>3</v>
      </c>
    </row>
    <row r="118" spans="1:6" ht="12.75">
      <c r="A118" s="45" t="s">
        <v>71</v>
      </c>
      <c r="B118" s="41">
        <v>42</v>
      </c>
      <c r="C118" s="41">
        <f t="shared" si="8"/>
        <v>20</v>
      </c>
      <c r="D118" s="45" t="s">
        <v>60</v>
      </c>
      <c r="E118" s="45">
        <v>15</v>
      </c>
      <c r="F118" s="45">
        <f t="shared" si="9"/>
        <v>5</v>
      </c>
    </row>
    <row r="119" spans="1:6" ht="12.75">
      <c r="A119" s="46" t="s">
        <v>37</v>
      </c>
      <c r="B119" s="41">
        <v>32</v>
      </c>
      <c r="C119" s="41">
        <f t="shared" si="8"/>
        <v>30</v>
      </c>
      <c r="D119" s="45" t="s">
        <v>34</v>
      </c>
      <c r="E119" s="45">
        <v>4.45</v>
      </c>
      <c r="F119" s="45">
        <f t="shared" si="9"/>
        <v>5.55</v>
      </c>
    </row>
    <row r="120" spans="1:6" ht="12.75">
      <c r="A120" s="45" t="s">
        <v>35</v>
      </c>
      <c r="B120" s="41">
        <v>32</v>
      </c>
      <c r="C120" s="41">
        <f t="shared" si="8"/>
        <v>30</v>
      </c>
      <c r="D120" s="47" t="s">
        <v>36</v>
      </c>
      <c r="E120" s="45">
        <v>3</v>
      </c>
      <c r="F120" s="45">
        <f t="shared" si="9"/>
        <v>7</v>
      </c>
    </row>
    <row r="121" spans="1:6" ht="12.75">
      <c r="A121" s="45" t="s">
        <v>47</v>
      </c>
      <c r="B121" s="41">
        <v>23</v>
      </c>
      <c r="C121" s="41">
        <f t="shared" si="8"/>
        <v>39</v>
      </c>
      <c r="D121" s="45" t="s">
        <v>47</v>
      </c>
      <c r="E121" s="45">
        <v>18</v>
      </c>
      <c r="F121" s="45">
        <f t="shared" si="9"/>
        <v>8</v>
      </c>
    </row>
    <row r="122" spans="1:6" ht="12.75">
      <c r="A122" s="45" t="s">
        <v>34</v>
      </c>
      <c r="B122" s="41">
        <v>18</v>
      </c>
      <c r="C122" s="41">
        <f t="shared" si="8"/>
        <v>44</v>
      </c>
      <c r="D122" s="45" t="s">
        <v>78</v>
      </c>
      <c r="E122" s="45">
        <v>0</v>
      </c>
      <c r="F122" s="45">
        <f t="shared" si="9"/>
        <v>10</v>
      </c>
    </row>
    <row r="123" spans="1:6" ht="12.75">
      <c r="A123" s="45" t="s">
        <v>76</v>
      </c>
      <c r="B123" s="41">
        <v>0</v>
      </c>
      <c r="C123" s="41">
        <f t="shared" si="8"/>
        <v>62</v>
      </c>
      <c r="D123" s="45" t="s">
        <v>76</v>
      </c>
      <c r="E123" s="45">
        <v>73</v>
      </c>
      <c r="F123" s="45">
        <f t="shared" si="9"/>
        <v>63</v>
      </c>
    </row>
    <row r="124" spans="1:6" ht="12.75">
      <c r="A124" s="45" t="s">
        <v>78</v>
      </c>
      <c r="B124" s="41">
        <v>0</v>
      </c>
      <c r="C124" s="41">
        <f t="shared" si="8"/>
        <v>62</v>
      </c>
      <c r="D124" s="45" t="s">
        <v>40</v>
      </c>
      <c r="E124" s="45">
        <v>150</v>
      </c>
      <c r="F124" s="45">
        <f t="shared" si="9"/>
        <v>140</v>
      </c>
    </row>
    <row r="125" spans="1:6" ht="12.75">
      <c r="A125" s="32"/>
      <c r="B125" s="41"/>
      <c r="C125" s="27"/>
      <c r="D125" s="32"/>
      <c r="E125" s="32"/>
      <c r="F125" s="40"/>
    </row>
    <row r="126" spans="1:6" ht="12.75">
      <c r="A126" s="32"/>
      <c r="B126" s="41"/>
      <c r="C126" s="27"/>
      <c r="D126" s="32"/>
      <c r="E126" s="32"/>
      <c r="F126" s="40"/>
    </row>
    <row r="127" spans="1:6" ht="12.75">
      <c r="A127" s="32"/>
      <c r="B127" s="41"/>
      <c r="C127" s="27"/>
      <c r="D127" s="32"/>
      <c r="E127" s="32"/>
      <c r="F127" s="40"/>
    </row>
    <row r="128" spans="1:6" ht="12.75">
      <c r="A128" s="32"/>
      <c r="B128" s="41"/>
      <c r="C128" s="27"/>
      <c r="D128" s="32"/>
      <c r="E128" s="32"/>
      <c r="F128" s="40"/>
    </row>
    <row r="129" spans="1:6" ht="12.75">
      <c r="A129" s="32"/>
      <c r="B129" s="41"/>
      <c r="C129" s="27"/>
      <c r="D129" s="32"/>
      <c r="E129" s="32"/>
      <c r="F129" s="40"/>
    </row>
    <row r="130" spans="1:6" ht="12.75">
      <c r="A130" s="31"/>
      <c r="B130" s="24"/>
      <c r="C130" s="27"/>
      <c r="D130" s="32"/>
      <c r="E130" s="31"/>
      <c r="F130" s="32"/>
    </row>
    <row r="131" spans="1:6" ht="12.75">
      <c r="A131" s="92" t="s">
        <v>19</v>
      </c>
      <c r="B131" s="93"/>
      <c r="C131" s="93"/>
      <c r="D131" s="93"/>
      <c r="E131" s="93"/>
      <c r="F131" s="94"/>
    </row>
    <row r="132" spans="1:6" ht="12.75">
      <c r="A132" s="95" t="s">
        <v>49</v>
      </c>
      <c r="B132" s="96"/>
      <c r="C132" s="97"/>
      <c r="D132" s="95" t="s">
        <v>50</v>
      </c>
      <c r="E132" s="96"/>
      <c r="F132" s="97"/>
    </row>
    <row r="133" spans="1:6" ht="12.75">
      <c r="A133" s="98"/>
      <c r="B133" s="99"/>
      <c r="C133" s="100"/>
      <c r="D133" s="98"/>
      <c r="E133" s="99"/>
      <c r="F133" s="100"/>
    </row>
    <row r="134" spans="1:6" ht="12.75">
      <c r="A134" s="112" t="s">
        <v>80</v>
      </c>
      <c r="B134" s="102"/>
      <c r="C134" s="103"/>
      <c r="D134" s="107" t="s">
        <v>79</v>
      </c>
      <c r="E134" s="108"/>
      <c r="F134" s="109"/>
    </row>
    <row r="135" spans="1:6" ht="12.75">
      <c r="A135" s="104"/>
      <c r="B135" s="105"/>
      <c r="C135" s="106"/>
      <c r="D135" s="89"/>
      <c r="E135" s="90"/>
      <c r="F135" s="91"/>
    </row>
    <row r="136" spans="1:6" ht="12.75">
      <c r="A136" s="54" t="s">
        <v>20</v>
      </c>
      <c r="B136" s="54"/>
      <c r="C136" s="54"/>
      <c r="D136" s="54"/>
      <c r="E136" s="54"/>
      <c r="F136" s="54"/>
    </row>
    <row r="137" spans="1:6" ht="12.75">
      <c r="A137" s="110">
        <v>43751</v>
      </c>
      <c r="B137" s="111"/>
      <c r="C137" s="111"/>
      <c r="D137" s="110">
        <v>43751</v>
      </c>
      <c r="E137" s="111"/>
      <c r="F137" s="111"/>
    </row>
    <row r="138" spans="1:6" ht="12.75">
      <c r="A138" s="111" t="s">
        <v>11</v>
      </c>
      <c r="B138" s="111"/>
      <c r="C138" s="111"/>
      <c r="D138" s="111" t="s">
        <v>12</v>
      </c>
      <c r="E138" s="111"/>
      <c r="F138" s="111"/>
    </row>
    <row r="139" spans="1:6" ht="12.75">
      <c r="A139" s="31" t="s">
        <v>1</v>
      </c>
      <c r="B139" s="31" t="s">
        <v>17</v>
      </c>
      <c r="C139" s="31" t="s">
        <v>18</v>
      </c>
      <c r="D139" s="31" t="s">
        <v>72</v>
      </c>
      <c r="E139" s="31" t="s">
        <v>17</v>
      </c>
      <c r="F139" s="31" t="s">
        <v>18</v>
      </c>
    </row>
    <row r="140" spans="1:6" ht="12.75">
      <c r="A140" s="32" t="s">
        <v>69</v>
      </c>
      <c r="B140" s="27">
        <v>135</v>
      </c>
      <c r="C140" s="27">
        <f aca="true" t="shared" si="10" ref="C140:C155">ABS(134.1-B140)</f>
        <v>0.9000000000000057</v>
      </c>
      <c r="D140" s="46" t="s">
        <v>37</v>
      </c>
      <c r="E140" s="45">
        <v>186</v>
      </c>
      <c r="F140" s="45">
        <f aca="true" t="shared" si="11" ref="F140:F155">ABS(166-E140)</f>
        <v>20</v>
      </c>
    </row>
    <row r="141" spans="1:6" ht="12.75">
      <c r="A141" s="47" t="s">
        <v>36</v>
      </c>
      <c r="B141" s="41">
        <v>131.7</v>
      </c>
      <c r="C141" s="41">
        <f t="shared" si="10"/>
        <v>2.4000000000000057</v>
      </c>
      <c r="D141" s="32" t="s">
        <v>34</v>
      </c>
      <c r="E141" s="32">
        <v>186</v>
      </c>
      <c r="F141" s="32">
        <f t="shared" si="11"/>
        <v>20</v>
      </c>
    </row>
    <row r="142" spans="1:6" ht="12.75">
      <c r="A142" s="45" t="s">
        <v>40</v>
      </c>
      <c r="B142" s="41">
        <v>136.7</v>
      </c>
      <c r="C142" s="41">
        <f t="shared" si="10"/>
        <v>2.5999999999999943</v>
      </c>
      <c r="D142" s="45" t="s">
        <v>69</v>
      </c>
      <c r="E142" s="45">
        <v>140</v>
      </c>
      <c r="F142" s="45">
        <f t="shared" si="11"/>
        <v>26</v>
      </c>
    </row>
    <row r="143" spans="1:6" ht="12.75">
      <c r="A143" s="45" t="s">
        <v>47</v>
      </c>
      <c r="B143" s="41">
        <v>131</v>
      </c>
      <c r="C143" s="41">
        <f t="shared" si="10"/>
        <v>3.0999999999999943</v>
      </c>
      <c r="D143" s="45" t="s">
        <v>71</v>
      </c>
      <c r="E143" s="45">
        <v>210</v>
      </c>
      <c r="F143" s="45">
        <f t="shared" si="11"/>
        <v>44</v>
      </c>
    </row>
    <row r="144" spans="1:6" ht="12.75">
      <c r="A144" s="45" t="s">
        <v>88</v>
      </c>
      <c r="B144" s="41">
        <v>128.6</v>
      </c>
      <c r="C144" s="41">
        <f t="shared" si="10"/>
        <v>5.5</v>
      </c>
      <c r="D144" s="45" t="s">
        <v>84</v>
      </c>
      <c r="E144" s="45">
        <v>111</v>
      </c>
      <c r="F144" s="45">
        <f t="shared" si="11"/>
        <v>55</v>
      </c>
    </row>
    <row r="145" spans="1:6" ht="12.75">
      <c r="A145" s="45" t="s">
        <v>35</v>
      </c>
      <c r="B145" s="41">
        <v>140</v>
      </c>
      <c r="C145" s="41">
        <f t="shared" si="10"/>
        <v>5.900000000000006</v>
      </c>
      <c r="D145" s="45" t="s">
        <v>40</v>
      </c>
      <c r="E145" s="45">
        <v>92</v>
      </c>
      <c r="F145" s="45">
        <f t="shared" si="11"/>
        <v>74</v>
      </c>
    </row>
    <row r="146" spans="1:6" ht="12.75">
      <c r="A146" s="45" t="s">
        <v>60</v>
      </c>
      <c r="B146" s="41">
        <v>140.2</v>
      </c>
      <c r="C146" s="41">
        <f t="shared" si="10"/>
        <v>6.099999999999994</v>
      </c>
      <c r="D146" s="45" t="s">
        <v>76</v>
      </c>
      <c r="E146" s="45">
        <v>248</v>
      </c>
      <c r="F146" s="45">
        <f t="shared" si="11"/>
        <v>82</v>
      </c>
    </row>
    <row r="147" spans="1:6" ht="12.75">
      <c r="A147" s="45" t="s">
        <v>76</v>
      </c>
      <c r="B147" s="41">
        <v>124.6</v>
      </c>
      <c r="C147" s="41">
        <f t="shared" si="10"/>
        <v>9.5</v>
      </c>
      <c r="D147" s="45" t="s">
        <v>59</v>
      </c>
      <c r="E147" s="45">
        <v>68</v>
      </c>
      <c r="F147" s="45">
        <f t="shared" si="11"/>
        <v>98</v>
      </c>
    </row>
    <row r="148" spans="1:6" ht="12.75">
      <c r="A148" s="45" t="s">
        <v>59</v>
      </c>
      <c r="B148" s="41">
        <v>121.2</v>
      </c>
      <c r="C148" s="41">
        <f t="shared" si="10"/>
        <v>12.899999999999991</v>
      </c>
      <c r="D148" s="47" t="s">
        <v>36</v>
      </c>
      <c r="E148" s="45">
        <v>66</v>
      </c>
      <c r="F148" s="45">
        <f t="shared" si="11"/>
        <v>100</v>
      </c>
    </row>
    <row r="149" spans="1:6" ht="12.75">
      <c r="A149" s="45" t="s">
        <v>71</v>
      </c>
      <c r="B149" s="41">
        <v>150</v>
      </c>
      <c r="C149" s="41">
        <f t="shared" si="10"/>
        <v>15.900000000000006</v>
      </c>
      <c r="D149" s="45" t="s">
        <v>85</v>
      </c>
      <c r="E149" s="45">
        <v>0</v>
      </c>
      <c r="F149" s="45">
        <f t="shared" si="11"/>
        <v>166</v>
      </c>
    </row>
    <row r="150" spans="1:6" ht="12.75">
      <c r="A150" s="45" t="s">
        <v>84</v>
      </c>
      <c r="B150" s="41">
        <v>150</v>
      </c>
      <c r="C150" s="41">
        <f t="shared" si="10"/>
        <v>15.900000000000006</v>
      </c>
      <c r="D150" s="45" t="s">
        <v>86</v>
      </c>
      <c r="E150" s="45">
        <v>0</v>
      </c>
      <c r="F150" s="45">
        <f t="shared" si="11"/>
        <v>166</v>
      </c>
    </row>
    <row r="151" spans="1:6" ht="12.75">
      <c r="A151" s="46" t="s">
        <v>37</v>
      </c>
      <c r="B151" s="41">
        <v>152.2</v>
      </c>
      <c r="C151" s="41">
        <f t="shared" si="10"/>
        <v>18.099999999999994</v>
      </c>
      <c r="D151" s="45" t="s">
        <v>87</v>
      </c>
      <c r="E151" s="45">
        <v>0</v>
      </c>
      <c r="F151" s="45">
        <f t="shared" si="11"/>
        <v>166</v>
      </c>
    </row>
    <row r="152" spans="1:6" ht="12.75">
      <c r="A152" s="45" t="s">
        <v>34</v>
      </c>
      <c r="B152" s="41">
        <v>163.2</v>
      </c>
      <c r="C152" s="41">
        <f t="shared" si="10"/>
        <v>29.099999999999994</v>
      </c>
      <c r="D152" s="45" t="s">
        <v>35</v>
      </c>
      <c r="E152" s="45">
        <v>473</v>
      </c>
      <c r="F152" s="45">
        <f t="shared" si="11"/>
        <v>307</v>
      </c>
    </row>
    <row r="153" spans="1:6" ht="12.75">
      <c r="A153" s="45" t="s">
        <v>85</v>
      </c>
      <c r="B153" s="41">
        <v>0</v>
      </c>
      <c r="C153" s="41">
        <f t="shared" si="10"/>
        <v>134.1</v>
      </c>
      <c r="D153" s="45" t="s">
        <v>47</v>
      </c>
      <c r="E153" s="45">
        <v>850</v>
      </c>
      <c r="F153" s="45">
        <f t="shared" si="11"/>
        <v>684</v>
      </c>
    </row>
    <row r="154" spans="1:6" ht="12.75">
      <c r="A154" s="45" t="s">
        <v>86</v>
      </c>
      <c r="B154" s="41">
        <v>0</v>
      </c>
      <c r="C154" s="41">
        <f t="shared" si="10"/>
        <v>134.1</v>
      </c>
      <c r="D154" s="45" t="s">
        <v>88</v>
      </c>
      <c r="E154" s="45">
        <v>1426</v>
      </c>
      <c r="F154" s="45">
        <f t="shared" si="11"/>
        <v>1260</v>
      </c>
    </row>
    <row r="155" spans="1:6" ht="12.75">
      <c r="A155" s="45" t="s">
        <v>87</v>
      </c>
      <c r="B155" s="41">
        <v>0</v>
      </c>
      <c r="C155" s="41">
        <f t="shared" si="10"/>
        <v>134.1</v>
      </c>
      <c r="D155" s="45" t="s">
        <v>60</v>
      </c>
      <c r="E155" s="45">
        <v>2040</v>
      </c>
      <c r="F155" s="45">
        <f t="shared" si="11"/>
        <v>1874</v>
      </c>
    </row>
    <row r="156" spans="1:6" ht="12.75">
      <c r="A156" s="45"/>
      <c r="B156" s="41"/>
      <c r="C156" s="41"/>
      <c r="D156" s="32"/>
      <c r="E156" s="32"/>
      <c r="F156" s="50"/>
    </row>
    <row r="157" spans="1:6" ht="12.75">
      <c r="A157" s="31"/>
      <c r="B157" s="24"/>
      <c r="C157" s="27"/>
      <c r="D157" s="32"/>
      <c r="E157" s="31"/>
      <c r="F157" s="32"/>
    </row>
    <row r="158" spans="1:6" ht="12.75">
      <c r="A158" s="92" t="s">
        <v>19</v>
      </c>
      <c r="B158" s="93"/>
      <c r="C158" s="93"/>
      <c r="D158" s="93"/>
      <c r="E158" s="93"/>
      <c r="F158" s="94"/>
    </row>
    <row r="159" spans="1:6" ht="12.75">
      <c r="A159" s="95" t="s">
        <v>49</v>
      </c>
      <c r="B159" s="96"/>
      <c r="C159" s="97"/>
      <c r="D159" s="95" t="s">
        <v>50</v>
      </c>
      <c r="E159" s="96"/>
      <c r="F159" s="97"/>
    </row>
    <row r="160" spans="1:6" ht="12.75">
      <c r="A160" s="98"/>
      <c r="B160" s="99"/>
      <c r="C160" s="100"/>
      <c r="D160" s="98"/>
      <c r="E160" s="99"/>
      <c r="F160" s="100"/>
    </row>
    <row r="161" spans="1:6" ht="12.75">
      <c r="A161" s="112" t="s">
        <v>89</v>
      </c>
      <c r="B161" s="102"/>
      <c r="C161" s="103"/>
      <c r="D161" s="107" t="s">
        <v>90</v>
      </c>
      <c r="E161" s="108"/>
      <c r="F161" s="109"/>
    </row>
    <row r="162" spans="1:6" ht="12.75">
      <c r="A162" s="104"/>
      <c r="B162" s="105"/>
      <c r="C162" s="106"/>
      <c r="D162" s="89"/>
      <c r="E162" s="90"/>
      <c r="F162" s="91"/>
    </row>
    <row r="163" spans="1:6" ht="12.75">
      <c r="A163" s="54" t="s">
        <v>20</v>
      </c>
      <c r="B163" s="54"/>
      <c r="C163" s="54"/>
      <c r="D163" s="54"/>
      <c r="E163" s="54"/>
      <c r="F163" s="54"/>
    </row>
    <row r="164" spans="1:6" ht="12.75">
      <c r="A164" s="110">
        <v>43758</v>
      </c>
      <c r="B164" s="111"/>
      <c r="C164" s="111"/>
      <c r="D164" s="110">
        <v>43758</v>
      </c>
      <c r="E164" s="111"/>
      <c r="F164" s="111"/>
    </row>
    <row r="165" spans="1:6" ht="12.75">
      <c r="A165" s="111" t="s">
        <v>11</v>
      </c>
      <c r="B165" s="111"/>
      <c r="C165" s="111"/>
      <c r="D165" s="111" t="s">
        <v>12</v>
      </c>
      <c r="E165" s="111"/>
      <c r="F165" s="111"/>
    </row>
    <row r="166" spans="1:6" ht="12.75">
      <c r="A166" s="31" t="s">
        <v>1</v>
      </c>
      <c r="B166" s="31" t="s">
        <v>17</v>
      </c>
      <c r="C166" s="31" t="s">
        <v>18</v>
      </c>
      <c r="D166" s="31" t="s">
        <v>72</v>
      </c>
      <c r="E166" s="31" t="s">
        <v>17</v>
      </c>
      <c r="F166" s="31" t="s">
        <v>18</v>
      </c>
    </row>
    <row r="167" spans="1:6" ht="12.75">
      <c r="A167" s="50" t="s">
        <v>40</v>
      </c>
      <c r="B167" s="43">
        <v>447000</v>
      </c>
      <c r="C167" s="43">
        <f aca="true" t="shared" si="12" ref="C167:C181">ABS(457861-B167)</f>
        <v>10861</v>
      </c>
      <c r="D167" s="50" t="s">
        <v>38</v>
      </c>
      <c r="E167" s="50">
        <v>80</v>
      </c>
      <c r="F167" s="50">
        <f aca="true" t="shared" si="13" ref="F167:F181">ABS(75-E167)</f>
        <v>5</v>
      </c>
    </row>
    <row r="168" spans="1:6" ht="12.75">
      <c r="A168" s="45" t="s">
        <v>94</v>
      </c>
      <c r="B168" s="41">
        <v>440000</v>
      </c>
      <c r="C168" s="41">
        <f t="shared" si="12"/>
        <v>17861</v>
      </c>
      <c r="D168" s="47" t="s">
        <v>36</v>
      </c>
      <c r="E168" s="45">
        <v>83</v>
      </c>
      <c r="F168" s="45">
        <f t="shared" si="13"/>
        <v>8</v>
      </c>
    </row>
    <row r="169" spans="1:6" ht="12.75">
      <c r="A169" s="45" t="s">
        <v>84</v>
      </c>
      <c r="B169" s="41">
        <v>417602</v>
      </c>
      <c r="C169" s="41">
        <f t="shared" si="12"/>
        <v>40259</v>
      </c>
      <c r="D169" s="45" t="s">
        <v>40</v>
      </c>
      <c r="E169" s="45">
        <v>67</v>
      </c>
      <c r="F169" s="45">
        <f t="shared" si="13"/>
        <v>8</v>
      </c>
    </row>
    <row r="170" spans="1:6" ht="12.75">
      <c r="A170" s="47" t="s">
        <v>36</v>
      </c>
      <c r="B170" s="41">
        <v>257193</v>
      </c>
      <c r="C170" s="41">
        <f t="shared" si="12"/>
        <v>200668</v>
      </c>
      <c r="D170" s="45" t="s">
        <v>95</v>
      </c>
      <c r="E170" s="45">
        <v>84</v>
      </c>
      <c r="F170" s="45">
        <f t="shared" si="13"/>
        <v>9</v>
      </c>
    </row>
    <row r="171" spans="1:6" ht="12.75">
      <c r="A171" s="45" t="s">
        <v>47</v>
      </c>
      <c r="B171" s="41">
        <v>248500</v>
      </c>
      <c r="C171" s="41">
        <f t="shared" si="12"/>
        <v>209361</v>
      </c>
      <c r="D171" s="45" t="s">
        <v>47</v>
      </c>
      <c r="E171" s="45">
        <v>87</v>
      </c>
      <c r="F171" s="45">
        <f t="shared" si="13"/>
        <v>12</v>
      </c>
    </row>
    <row r="172" spans="1:6" ht="12.75">
      <c r="A172" s="45" t="s">
        <v>76</v>
      </c>
      <c r="B172" s="41">
        <v>227000</v>
      </c>
      <c r="C172" s="41">
        <f t="shared" si="12"/>
        <v>230861</v>
      </c>
      <c r="D172" s="45" t="s">
        <v>94</v>
      </c>
      <c r="E172" s="45">
        <v>90</v>
      </c>
      <c r="F172" s="45">
        <f t="shared" si="13"/>
        <v>15</v>
      </c>
    </row>
    <row r="173" spans="1:6" ht="12.75">
      <c r="A173" s="45" t="s">
        <v>71</v>
      </c>
      <c r="B173" s="41">
        <v>128000</v>
      </c>
      <c r="C173" s="41">
        <f t="shared" si="12"/>
        <v>329861</v>
      </c>
      <c r="D173" s="45" t="s">
        <v>34</v>
      </c>
      <c r="E173" s="45">
        <v>103</v>
      </c>
      <c r="F173" s="45">
        <f t="shared" si="13"/>
        <v>28</v>
      </c>
    </row>
    <row r="174" spans="1:6" ht="12.75">
      <c r="A174" s="45" t="s">
        <v>60</v>
      </c>
      <c r="B174" s="41">
        <v>123450</v>
      </c>
      <c r="C174" s="41">
        <f t="shared" si="12"/>
        <v>334411</v>
      </c>
      <c r="D174" s="45" t="s">
        <v>76</v>
      </c>
      <c r="E174" s="45">
        <v>45</v>
      </c>
      <c r="F174" s="45">
        <f t="shared" si="13"/>
        <v>30</v>
      </c>
    </row>
    <row r="175" spans="1:6" ht="12.75">
      <c r="A175" s="45" t="s">
        <v>35</v>
      </c>
      <c r="B175" s="41">
        <v>100000</v>
      </c>
      <c r="C175" s="41">
        <f t="shared" si="12"/>
        <v>357861</v>
      </c>
      <c r="D175" s="45" t="s">
        <v>71</v>
      </c>
      <c r="E175" s="45">
        <v>42</v>
      </c>
      <c r="F175" s="45">
        <f t="shared" si="13"/>
        <v>33</v>
      </c>
    </row>
    <row r="176" spans="1:6" ht="12.75">
      <c r="A176" s="45" t="s">
        <v>59</v>
      </c>
      <c r="B176" s="41">
        <v>56000</v>
      </c>
      <c r="C176" s="41">
        <f t="shared" si="12"/>
        <v>401861</v>
      </c>
      <c r="D176" s="45" t="s">
        <v>39</v>
      </c>
      <c r="E176" s="45">
        <v>32</v>
      </c>
      <c r="F176" s="45">
        <f t="shared" si="13"/>
        <v>43</v>
      </c>
    </row>
    <row r="177" spans="1:6" ht="12.75">
      <c r="A177" s="45" t="s">
        <v>95</v>
      </c>
      <c r="B177" s="41">
        <v>32493</v>
      </c>
      <c r="C177" s="41">
        <f t="shared" si="12"/>
        <v>425368</v>
      </c>
      <c r="D177" s="45" t="s">
        <v>84</v>
      </c>
      <c r="E177" s="45">
        <v>160</v>
      </c>
      <c r="F177" s="45">
        <f t="shared" si="13"/>
        <v>85</v>
      </c>
    </row>
    <row r="178" spans="1:6" ht="12.75">
      <c r="A178" s="46" t="s">
        <v>37</v>
      </c>
      <c r="B178" s="41">
        <v>4300</v>
      </c>
      <c r="C178" s="41">
        <f t="shared" si="12"/>
        <v>453561</v>
      </c>
      <c r="D178" s="46" t="s">
        <v>37</v>
      </c>
      <c r="E178" s="45">
        <v>166</v>
      </c>
      <c r="F178" s="45">
        <f t="shared" si="13"/>
        <v>91</v>
      </c>
    </row>
    <row r="179" spans="1:6" ht="12.75">
      <c r="A179" s="45" t="s">
        <v>34</v>
      </c>
      <c r="B179" s="41">
        <v>921231</v>
      </c>
      <c r="C179" s="41">
        <f t="shared" si="12"/>
        <v>463370</v>
      </c>
      <c r="D179" s="45" t="s">
        <v>60</v>
      </c>
      <c r="E179" s="45">
        <v>173</v>
      </c>
      <c r="F179" s="45">
        <f t="shared" si="13"/>
        <v>98</v>
      </c>
    </row>
    <row r="180" spans="1:6" ht="12.75">
      <c r="A180" s="45" t="s">
        <v>39</v>
      </c>
      <c r="B180" s="41">
        <v>1300000</v>
      </c>
      <c r="C180" s="41">
        <f t="shared" si="12"/>
        <v>842139</v>
      </c>
      <c r="D180" s="45" t="s">
        <v>59</v>
      </c>
      <c r="E180" s="45">
        <v>563</v>
      </c>
      <c r="F180" s="45">
        <f t="shared" si="13"/>
        <v>488</v>
      </c>
    </row>
    <row r="181" spans="1:6" ht="12.75">
      <c r="A181" s="45" t="s">
        <v>38</v>
      </c>
      <c r="B181" s="41">
        <v>440000</v>
      </c>
      <c r="C181" s="41">
        <f t="shared" si="12"/>
        <v>17861</v>
      </c>
      <c r="D181" s="45" t="s">
        <v>35</v>
      </c>
      <c r="E181" s="45">
        <v>1050</v>
      </c>
      <c r="F181" s="45">
        <f t="shared" si="13"/>
        <v>975</v>
      </c>
    </row>
    <row r="182" spans="1:6" ht="12.75">
      <c r="A182" s="45"/>
      <c r="B182" s="41"/>
      <c r="C182" s="41"/>
      <c r="D182" s="45"/>
      <c r="E182" s="45"/>
      <c r="F182" s="45"/>
    </row>
    <row r="183" spans="1:6" ht="12.75">
      <c r="A183" s="45"/>
      <c r="B183" s="41"/>
      <c r="C183" s="41"/>
      <c r="D183" s="32"/>
      <c r="E183" s="32"/>
      <c r="F183" s="50"/>
    </row>
    <row r="184" spans="1:6" ht="12.75">
      <c r="A184" s="31"/>
      <c r="B184" s="24"/>
      <c r="C184" s="27"/>
      <c r="D184" s="32"/>
      <c r="E184" s="31"/>
      <c r="F184" s="32"/>
    </row>
    <row r="185" spans="1:6" ht="12.75">
      <c r="A185" s="92" t="s">
        <v>19</v>
      </c>
      <c r="B185" s="93"/>
      <c r="C185" s="93"/>
      <c r="D185" s="93"/>
      <c r="E185" s="93"/>
      <c r="F185" s="94"/>
    </row>
    <row r="186" spans="1:6" ht="12.75">
      <c r="A186" s="95" t="s">
        <v>49</v>
      </c>
      <c r="B186" s="96"/>
      <c r="C186" s="97"/>
      <c r="D186" s="95" t="s">
        <v>50</v>
      </c>
      <c r="E186" s="96"/>
      <c r="F186" s="97"/>
    </row>
    <row r="187" spans="1:6" ht="12.75">
      <c r="A187" s="98"/>
      <c r="B187" s="99"/>
      <c r="C187" s="100"/>
      <c r="D187" s="98"/>
      <c r="E187" s="99"/>
      <c r="F187" s="100"/>
    </row>
    <row r="188" spans="1:6" ht="12.75">
      <c r="A188" s="101" t="s">
        <v>96</v>
      </c>
      <c r="B188" s="102"/>
      <c r="C188" s="103"/>
      <c r="D188" s="107" t="s">
        <v>97</v>
      </c>
      <c r="E188" s="108"/>
      <c r="F188" s="109"/>
    </row>
    <row r="189" spans="1:6" ht="12.75">
      <c r="A189" s="104"/>
      <c r="B189" s="105"/>
      <c r="C189" s="106"/>
      <c r="D189" s="89"/>
      <c r="E189" s="90"/>
      <c r="F189" s="91"/>
    </row>
    <row r="190" spans="1:6" ht="12.75">
      <c r="A190" s="54" t="s">
        <v>20</v>
      </c>
      <c r="B190" s="54"/>
      <c r="C190" s="54"/>
      <c r="D190" s="54"/>
      <c r="E190" s="54"/>
      <c r="F190" s="54"/>
    </row>
    <row r="191" spans="1:6" ht="12.75">
      <c r="A191" s="110">
        <v>43772</v>
      </c>
      <c r="B191" s="111"/>
      <c r="C191" s="111"/>
      <c r="D191" s="110">
        <v>43772</v>
      </c>
      <c r="E191" s="111"/>
      <c r="F191" s="111"/>
    </row>
    <row r="192" spans="1:6" ht="12.75">
      <c r="A192" s="111" t="s">
        <v>11</v>
      </c>
      <c r="B192" s="111"/>
      <c r="C192" s="111"/>
      <c r="D192" s="111" t="s">
        <v>12</v>
      </c>
      <c r="E192" s="111"/>
      <c r="F192" s="111"/>
    </row>
    <row r="193" spans="1:6" ht="12.75">
      <c r="A193" s="31" t="s">
        <v>1</v>
      </c>
      <c r="B193" s="31" t="s">
        <v>17</v>
      </c>
      <c r="C193" s="31" t="s">
        <v>18</v>
      </c>
      <c r="D193" s="31" t="s">
        <v>72</v>
      </c>
      <c r="E193" s="31" t="s">
        <v>17</v>
      </c>
      <c r="F193" s="31" t="s">
        <v>18</v>
      </c>
    </row>
    <row r="194" spans="1:6" ht="12.75">
      <c r="A194" s="45" t="s">
        <v>59</v>
      </c>
      <c r="B194" s="41">
        <v>1776</v>
      </c>
      <c r="C194" s="41">
        <f>ABS(1776-B194)</f>
        <v>0</v>
      </c>
      <c r="D194" s="45" t="s">
        <v>35</v>
      </c>
      <c r="E194" s="45">
        <v>1818</v>
      </c>
      <c r="F194" s="45">
        <f>ABS(1814-E194)</f>
        <v>4</v>
      </c>
    </row>
    <row r="195" spans="1:6" ht="12.75">
      <c r="A195" s="113" t="s">
        <v>37</v>
      </c>
      <c r="B195" s="42">
        <v>1776</v>
      </c>
      <c r="C195" s="42">
        <f>ABS(1776-B195)</f>
        <v>0</v>
      </c>
      <c r="D195" s="45" t="s">
        <v>76</v>
      </c>
      <c r="E195" s="45">
        <v>1893</v>
      </c>
      <c r="F195" s="45">
        <f>ABS(1814-E195)</f>
        <v>79</v>
      </c>
    </row>
    <row r="196" spans="1:6" ht="12.75">
      <c r="A196" s="45" t="s">
        <v>34</v>
      </c>
      <c r="B196" s="41">
        <v>1776</v>
      </c>
      <c r="C196" s="41">
        <f>ABS(1776-B196)</f>
        <v>0</v>
      </c>
      <c r="D196" s="45" t="s">
        <v>60</v>
      </c>
      <c r="E196" s="45">
        <v>1907</v>
      </c>
      <c r="F196" s="45">
        <f>ABS(1814-E196)</f>
        <v>93</v>
      </c>
    </row>
    <row r="197" spans="1:6" ht="12.75">
      <c r="A197" s="45" t="s">
        <v>60</v>
      </c>
      <c r="B197" s="41">
        <v>1786</v>
      </c>
      <c r="C197" s="41">
        <f>ABS(1776-B197)</f>
        <v>10</v>
      </c>
      <c r="D197" s="45" t="s">
        <v>71</v>
      </c>
      <c r="E197" s="45">
        <v>1684</v>
      </c>
      <c r="F197" s="45">
        <f>ABS(1814-E197)</f>
        <v>130</v>
      </c>
    </row>
    <row r="198" spans="1:6" ht="12.75">
      <c r="A198" s="47" t="s">
        <v>36</v>
      </c>
      <c r="B198" s="41">
        <v>1789</v>
      </c>
      <c r="C198" s="41">
        <f>ABS(1776-B198)</f>
        <v>13</v>
      </c>
      <c r="D198" s="45" t="s">
        <v>47</v>
      </c>
      <c r="E198" s="45">
        <v>1656</v>
      </c>
      <c r="F198" s="45">
        <f>ABS(1814-E198)</f>
        <v>158</v>
      </c>
    </row>
    <row r="199" spans="1:6" ht="12.75">
      <c r="A199" s="45" t="s">
        <v>76</v>
      </c>
      <c r="B199" s="41">
        <v>1852</v>
      </c>
      <c r="C199" s="41">
        <f>ABS(1776-B199)</f>
        <v>76</v>
      </c>
      <c r="D199" s="45" t="s">
        <v>34</v>
      </c>
      <c r="E199" s="45">
        <v>1450</v>
      </c>
      <c r="F199" s="45">
        <f>ABS(1814-E199)</f>
        <v>364</v>
      </c>
    </row>
    <row r="200" spans="1:6" ht="12.75">
      <c r="A200" s="45" t="s">
        <v>102</v>
      </c>
      <c r="B200" s="41">
        <v>1883</v>
      </c>
      <c r="C200" s="41">
        <f>ABS(1776-B200)</f>
        <v>107</v>
      </c>
      <c r="D200" s="45" t="s">
        <v>100</v>
      </c>
      <c r="E200" s="45">
        <v>1300</v>
      </c>
      <c r="F200" s="45">
        <f>ABS(1814-E200)</f>
        <v>514</v>
      </c>
    </row>
    <row r="201" spans="1:6" ht="12.75">
      <c r="A201" s="45" t="s">
        <v>71</v>
      </c>
      <c r="B201" s="41">
        <v>1890</v>
      </c>
      <c r="C201" s="41">
        <f>ABS(1776-B201)</f>
        <v>114</v>
      </c>
      <c r="D201" s="45" t="s">
        <v>101</v>
      </c>
      <c r="E201" s="45">
        <v>1212</v>
      </c>
      <c r="F201" s="45">
        <f>ABS(1814-E201)</f>
        <v>602</v>
      </c>
    </row>
    <row r="202" spans="1:6" ht="12.75">
      <c r="A202" s="45" t="s">
        <v>35</v>
      </c>
      <c r="B202" s="41">
        <v>1913</v>
      </c>
      <c r="C202" s="41">
        <f>ABS(1776-B202)</f>
        <v>137</v>
      </c>
      <c r="D202" s="45" t="s">
        <v>102</v>
      </c>
      <c r="E202" s="45">
        <v>895</v>
      </c>
      <c r="F202" s="45">
        <f>ABS(1814-E202)</f>
        <v>919</v>
      </c>
    </row>
    <row r="203" spans="1:6" ht="12.75">
      <c r="A203" s="45" t="s">
        <v>47</v>
      </c>
      <c r="B203" s="41">
        <v>1922</v>
      </c>
      <c r="C203" s="41">
        <f>ABS(1776-B203)</f>
        <v>146</v>
      </c>
      <c r="D203" s="45" t="s">
        <v>59</v>
      </c>
      <c r="E203" s="45">
        <v>841</v>
      </c>
      <c r="F203" s="45">
        <f>ABS(1814-E203)</f>
        <v>973</v>
      </c>
    </row>
    <row r="204" spans="1:6" ht="12.75">
      <c r="A204" s="45" t="s">
        <v>101</v>
      </c>
      <c r="B204" s="41">
        <v>0</v>
      </c>
      <c r="C204" s="41">
        <f>ABS(1776-B204)</f>
        <v>1776</v>
      </c>
      <c r="D204" s="47" t="s">
        <v>36</v>
      </c>
      <c r="E204" s="45">
        <v>4200</v>
      </c>
      <c r="F204" s="45">
        <f>ABS(1814-E204)</f>
        <v>2386</v>
      </c>
    </row>
    <row r="205" spans="1:6" ht="12.75">
      <c r="A205" s="45" t="s">
        <v>100</v>
      </c>
      <c r="B205" s="41">
        <v>0</v>
      </c>
      <c r="C205" s="41">
        <f>ABS(1776-B205)</f>
        <v>1776</v>
      </c>
      <c r="D205" s="46" t="s">
        <v>37</v>
      </c>
      <c r="E205" s="45">
        <v>18000</v>
      </c>
      <c r="F205" s="45">
        <f>ABS(1814-E205)</f>
        <v>16186</v>
      </c>
    </row>
    <row r="206" spans="1:6" ht="12.75">
      <c r="A206" s="45"/>
      <c r="B206" s="41"/>
      <c r="C206" s="43"/>
      <c r="D206" s="45"/>
      <c r="E206" s="45"/>
      <c r="F206" s="45"/>
    </row>
    <row r="207" spans="1:6" ht="12.75">
      <c r="A207" s="45"/>
      <c r="B207" s="41"/>
      <c r="C207" s="41"/>
      <c r="D207" s="45"/>
      <c r="E207" s="45"/>
      <c r="F207" s="45"/>
    </row>
    <row r="208" spans="1:6" ht="12.75">
      <c r="A208" s="45"/>
      <c r="B208" s="41"/>
      <c r="C208" s="41"/>
      <c r="D208" s="45"/>
      <c r="E208" s="45"/>
      <c r="F208" s="45"/>
    </row>
    <row r="209" spans="1:6" ht="12.75">
      <c r="A209" s="45"/>
      <c r="B209" s="41"/>
      <c r="C209" s="41"/>
      <c r="D209" s="45"/>
      <c r="E209" s="45"/>
      <c r="F209" s="45"/>
    </row>
    <row r="210" spans="1:6" ht="12.75">
      <c r="A210" s="45"/>
      <c r="B210" s="41"/>
      <c r="C210" s="41"/>
      <c r="D210" s="32"/>
      <c r="E210" s="32"/>
      <c r="F210" s="50"/>
    </row>
    <row r="211" spans="1:6" ht="12.75">
      <c r="A211" s="31"/>
      <c r="B211" s="24"/>
      <c r="C211" s="27"/>
      <c r="D211" s="32"/>
      <c r="E211" s="31"/>
      <c r="F211" s="32"/>
    </row>
    <row r="212" spans="1:6" ht="12.75">
      <c r="A212" s="92" t="s">
        <v>19</v>
      </c>
      <c r="B212" s="93"/>
      <c r="C212" s="93"/>
      <c r="D212" s="93"/>
      <c r="E212" s="93"/>
      <c r="F212" s="94"/>
    </row>
    <row r="213" spans="1:6" ht="12.75">
      <c r="A213" s="95" t="s">
        <v>49</v>
      </c>
      <c r="B213" s="96"/>
      <c r="C213" s="97"/>
      <c r="D213" s="95" t="s">
        <v>50</v>
      </c>
      <c r="E213" s="96"/>
      <c r="F213" s="97"/>
    </row>
    <row r="214" spans="1:6" ht="12.75">
      <c r="A214" s="98"/>
      <c r="B214" s="99"/>
      <c r="C214" s="100"/>
      <c r="D214" s="98"/>
      <c r="E214" s="99"/>
      <c r="F214" s="100"/>
    </row>
    <row r="215" spans="1:6" ht="12.75">
      <c r="A215" s="101" t="s">
        <v>103</v>
      </c>
      <c r="B215" s="102"/>
      <c r="C215" s="103"/>
      <c r="D215" s="107" t="s">
        <v>104</v>
      </c>
      <c r="E215" s="108"/>
      <c r="F215" s="109"/>
    </row>
    <row r="216" spans="1:6" ht="12.75">
      <c r="A216" s="104"/>
      <c r="B216" s="105"/>
      <c r="C216" s="106"/>
      <c r="D216" s="89"/>
      <c r="E216" s="90"/>
      <c r="F216" s="91"/>
    </row>
  </sheetData>
  <mergeCells count="80">
    <mergeCell ref="A212:F212"/>
    <mergeCell ref="A213:C214"/>
    <mergeCell ref="D213:F214"/>
    <mergeCell ref="A215:C216"/>
    <mergeCell ref="D215:F216"/>
    <mergeCell ref="A190:F190"/>
    <mergeCell ref="A191:C191"/>
    <mergeCell ref="D191:F191"/>
    <mergeCell ref="A192:C192"/>
    <mergeCell ref="D192:F192"/>
    <mergeCell ref="A158:F158"/>
    <mergeCell ref="A159:C160"/>
    <mergeCell ref="D159:F160"/>
    <mergeCell ref="A161:C162"/>
    <mergeCell ref="D161:F162"/>
    <mergeCell ref="A136:F136"/>
    <mergeCell ref="A137:C137"/>
    <mergeCell ref="D137:F137"/>
    <mergeCell ref="A138:C138"/>
    <mergeCell ref="D138:F138"/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A109:F109"/>
    <mergeCell ref="A110:C110"/>
    <mergeCell ref="D110:F110"/>
    <mergeCell ref="A111:C111"/>
    <mergeCell ref="D111:F111"/>
    <mergeCell ref="A131:F131"/>
    <mergeCell ref="A132:C133"/>
    <mergeCell ref="D132:F133"/>
    <mergeCell ref="A134:C135"/>
    <mergeCell ref="D134:F135"/>
    <mergeCell ref="A163:F163"/>
    <mergeCell ref="A164:C164"/>
    <mergeCell ref="D164:F164"/>
    <mergeCell ref="A165:C165"/>
    <mergeCell ref="D165:F165"/>
    <mergeCell ref="A185:F185"/>
    <mergeCell ref="A186:C187"/>
    <mergeCell ref="D186:F187"/>
    <mergeCell ref="A188:C189"/>
    <mergeCell ref="D188:F1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2019-11-03T22:50:02Z</dcterms:modified>
  <cp:category/>
  <cp:version/>
  <cp:contentType/>
  <cp:contentStatus/>
</cp:coreProperties>
</file>