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<sst xmlns="http://schemas.openxmlformats.org/spreadsheetml/2006/main" count="564" uniqueCount="142">
  <si>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</si>
  <si>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</si>
  <si>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</si>
  <si>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</si>
  <si>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</si>
  <si>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</si>
  <si>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</si>
  <si>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</si>
  <si>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</si>
  <si>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</si>
  <si>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</si>
  <si>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</si>
  <si>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</si>
  <si>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</si>
  <si>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</si>
  <si>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</si>
  <si>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</si>
  <si>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</si>
  <si>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</si>
  <si>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</si>
  <si>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</si>
  <si>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</si>
  <si>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</si>
  <si>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</si>
  <si>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</si>
  <si>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</si>
  <si>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</si>
  <si>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</si>
  <si>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</si>
  <si>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</si>
  <si>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</si>
  <si>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</si>
  <si>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</si>
  <si>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</si>
  <si>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</si>
  <si>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</si>
  <si>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</si>
  <si>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</si>
  <si>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</si>
  <si>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</si>
  <si>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</si>
  <si>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</si>
  <si>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</si>
  <si>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</si>
  <si>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</si>
  <si>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</si>
  <si>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</si>
  <si>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</si>
  <si>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</si>
  <si>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</si>
  <si>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</si>
  <si>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</si>
  <si>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</si>
  <si>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</si>
  <si>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</si>
  <si>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</si>
  <si>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</si>
  <si>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</si>
  <si>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</si>
  <si>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</si>
  <si>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</si>
  <si>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</si>
  <si>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</si>
  <si>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</si>
  <si>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</si>
  <si>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</si>
  <si>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</si>
  <si>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</si>
  <si>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</si>
  <si>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</si>
  <si>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</si>
  <si>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</si>
  <si>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The Forge Inn - Glenfield - Sunday Night Quiz League #70</t>
  </si>
  <si>
    <t>SELECCT COMITEE</t>
  </si>
  <si>
    <t>CLUELESS</t>
  </si>
  <si>
    <t>YORKSHIRE PUDDINGS</t>
  </si>
  <si>
    <t>FAMILY FORTUNES</t>
  </si>
  <si>
    <t>CLUELESS =4</t>
  </si>
  <si>
    <r>
      <rPr>
        <b/>
        <sz val="10"/>
        <color indexed="10"/>
        <rFont val="Arial"/>
        <family val="2"/>
      </rPr>
      <t>YORKSHIRE PUDDING</t>
    </r>
    <r>
      <rPr>
        <b/>
        <sz val="10"/>
        <color indexed="17"/>
        <rFont val="Arial"/>
        <family val="2"/>
      </rPr>
      <t xml:space="preserve"> &amp; GYPSY QUIZZERS = 15</t>
    </r>
  </si>
  <si>
    <t>PAULS ANGELS</t>
  </si>
  <si>
    <t>JJJ'S</t>
  </si>
  <si>
    <t>ULTIMATE QUIZBEE</t>
  </si>
  <si>
    <t>BRATZ</t>
  </si>
  <si>
    <t xml:space="preserve">PAUL ANGELS = 8 </t>
  </si>
  <si>
    <r>
      <rPr>
        <b/>
        <sz val="10"/>
        <color indexed="10"/>
        <rFont val="Arial"/>
        <family val="2"/>
      </rPr>
      <t>JJJ</t>
    </r>
    <r>
      <rPr>
        <b/>
        <sz val="10"/>
        <color indexed="17"/>
        <rFont val="Arial"/>
        <family val="2"/>
      </rPr>
      <t xml:space="preserve"> &amp; IN THE CORNER = 13</t>
    </r>
  </si>
  <si>
    <t>MISSING LETTERS</t>
  </si>
  <si>
    <t>7TH PLACE</t>
  </si>
  <si>
    <t>8TH RUNNER UP</t>
  </si>
  <si>
    <t>QUIZTOPHER WALKEN</t>
  </si>
  <si>
    <t>SUNS OU PLUMBS OUT</t>
  </si>
  <si>
    <t>4 SMARTIES AND A TUBE</t>
  </si>
  <si>
    <t>8TH RUNNER UP = 2</t>
  </si>
  <si>
    <t>gypsy quizzers = 14</t>
  </si>
  <si>
    <t>DINGBATS</t>
  </si>
  <si>
    <t>TWO AND A HALF BRAINS</t>
  </si>
  <si>
    <t xml:space="preserve">THE QUIZLINGS + 1 </t>
  </si>
  <si>
    <t>NO BRAIN NO GAIN</t>
  </si>
  <si>
    <t>ESF</t>
  </si>
  <si>
    <t>JETS</t>
  </si>
  <si>
    <t>ONE OF US</t>
  </si>
  <si>
    <t>2 PLUMBS AND NO IEA</t>
  </si>
  <si>
    <t>2 PLUMBS NO IDEA = 2 POINTS</t>
  </si>
  <si>
    <t>BRATZ = 13</t>
  </si>
  <si>
    <t>QUIZLINGS</t>
  </si>
  <si>
    <t>TRANSAATLANTIC TRIVIA TRIO</t>
  </si>
  <si>
    <t>RED LORRY YELLOW LORRY</t>
  </si>
  <si>
    <t>THAT’S SHOW QUIZNESS</t>
  </si>
  <si>
    <t>IN TE CORNER</t>
  </si>
  <si>
    <t>TRANSATLANTIC Trio = 5</t>
  </si>
  <si>
    <r>
      <rPr>
        <b/>
        <sz val="10"/>
        <color indexed="10"/>
        <rFont val="Arial"/>
        <family val="2"/>
      </rPr>
      <t>CORNEER CHALFONTS</t>
    </r>
    <r>
      <rPr>
        <b/>
        <sz val="10"/>
        <color indexed="17"/>
        <rFont val="Arial"/>
        <family val="2"/>
      </rPr>
      <t xml:space="preserve"> RED LORRY = 11</t>
    </r>
  </si>
  <si>
    <t>THAT’S SHOWQUIZNESS</t>
  </si>
  <si>
    <t>TRANSATLANTIC TRIVIA TRIO</t>
  </si>
  <si>
    <t>FAMUS FACES</t>
  </si>
  <si>
    <t>29/20</t>
  </si>
  <si>
    <t>BEANS AND TOMS ON TOAST</t>
  </si>
  <si>
    <t>TRICK OR TREAT</t>
  </si>
  <si>
    <t>KEEP HER LIT</t>
  </si>
  <si>
    <t>BOOK CLUB BABES</t>
  </si>
  <si>
    <t>CROCLESS</t>
  </si>
  <si>
    <t>last again = 1</t>
  </si>
  <si>
    <t xml:space="preserve">gyosy quizzers = 8 </t>
  </si>
  <si>
    <t>BEANS AND TOM ON TOAST</t>
  </si>
  <si>
    <t>KEEP HE LIT</t>
  </si>
  <si>
    <t>RAILWAY CHILDREN</t>
  </si>
  <si>
    <t>HIPPOS</t>
  </si>
  <si>
    <t>CHLOES BIRTHDAY</t>
  </si>
  <si>
    <t>FORGIES</t>
  </si>
  <si>
    <t>FIFTY SHADES OF GREEN CROCS</t>
  </si>
  <si>
    <t>DORRIS DYNAMOS</t>
  </si>
  <si>
    <t>CHLOES BIRTHDAY &amp; THE FORGIES = 5</t>
  </si>
  <si>
    <t>IN THE CORNER = 14</t>
  </si>
  <si>
    <t>TOP 5'S</t>
  </si>
  <si>
    <t>Ive got 1 O level</t>
  </si>
  <si>
    <t>IZELLA</t>
  </si>
  <si>
    <t>NAUGHTY FORTIES</t>
  </si>
  <si>
    <t>WE DESERVE A PRIZE</t>
  </si>
  <si>
    <t>DOUBLE D</t>
  </si>
  <si>
    <t>CHALFONTS = 14</t>
  </si>
  <si>
    <t>IZELLA = 2</t>
  </si>
  <si>
    <t>DOUBLLE D</t>
  </si>
  <si>
    <t>1 O LEVEL</t>
  </si>
  <si>
    <t>LYRICS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</si>
</sst>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30" fillId="33" borderId="10" xfId="39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7" fillId="33" borderId="10" xfId="39" applyFont="1" applyFill="1" applyBorder="1" applyAlignment="1">
      <alignment/>
    </xf>
    <xf numFmtId="0" fontId="27" fillId="33" borderId="10" xfId="39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39">
      <selection activeCell="G55" sqref="G5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9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2.75">
      <c r="A2" s="72" t="s">
        <v>8</v>
      </c>
      <c r="B2" s="73"/>
      <c r="C2" s="73"/>
      <c r="D2" s="73"/>
      <c r="E2" s="73"/>
      <c r="F2" s="73"/>
      <c r="G2" s="73"/>
      <c r="H2" s="74">
        <v>8</v>
      </c>
      <c r="I2" s="74"/>
      <c r="J2" s="74"/>
      <c r="K2" s="74"/>
      <c r="L2" s="74"/>
      <c r="M2" s="75"/>
      <c r="N2"/>
    </row>
    <row r="3" spans="1:14" ht="12.75" customHeight="1">
      <c r="A3" s="76" t="s">
        <v>0</v>
      </c>
      <c r="B3" s="78" t="s">
        <v>1</v>
      </c>
      <c r="C3" s="28"/>
      <c r="D3" s="80" t="s">
        <v>11</v>
      </c>
      <c r="E3" s="80"/>
      <c r="F3" s="80"/>
      <c r="G3" s="80"/>
      <c r="H3" s="80"/>
      <c r="I3" s="80"/>
      <c r="J3" s="80"/>
      <c r="K3" s="80"/>
      <c r="L3" s="80"/>
      <c r="M3" s="76" t="s">
        <v>2</v>
      </c>
      <c r="N3" s="7" t="s">
        <v>6</v>
      </c>
    </row>
    <row r="4" spans="1:14" ht="12.75">
      <c r="A4" s="77"/>
      <c r="B4" s="79"/>
      <c r="C4" s="29" t="s">
        <v>18</v>
      </c>
      <c r="D4" s="2">
        <v>45179</v>
      </c>
      <c r="E4" s="2">
        <f>D4+7</f>
        <v>45186</v>
      </c>
      <c r="F4" s="2">
        <f aca="true" t="shared" si="0" ref="F4:K4">E4+7</f>
        <v>45193</v>
      </c>
      <c r="G4" s="2">
        <v>45207</v>
      </c>
      <c r="H4" s="2">
        <f t="shared" si="0"/>
        <v>45214</v>
      </c>
      <c r="I4" s="2">
        <v>45228</v>
      </c>
      <c r="J4" s="34">
        <f t="shared" si="0"/>
        <v>45235</v>
      </c>
      <c r="K4" s="2">
        <f t="shared" si="0"/>
        <v>45242</v>
      </c>
      <c r="L4" s="2"/>
      <c r="M4" s="77"/>
      <c r="N4" s="7" t="s">
        <v>7</v>
      </c>
    </row>
    <row r="5" spans="1:14" s="23" customFormat="1" ht="12.75" customHeight="1">
      <c r="A5" s="24">
        <v>1</v>
      </c>
      <c r="B5" s="46" t="s">
        <v>29</v>
      </c>
      <c r="C5" s="21">
        <f>COUNTIF(D5:K5,"&lt;&gt;")</f>
        <v>8</v>
      </c>
      <c r="D5" s="3">
        <v>58.5</v>
      </c>
      <c r="E5" s="31">
        <v>62</v>
      </c>
      <c r="F5" s="31">
        <v>58</v>
      </c>
      <c r="G5" s="31">
        <v>56.5</v>
      </c>
      <c r="H5" s="24">
        <v>51</v>
      </c>
      <c r="I5" s="3">
        <v>56</v>
      </c>
      <c r="J5" s="31">
        <v>53</v>
      </c>
      <c r="K5" s="3">
        <v>55.5</v>
      </c>
      <c r="L5" s="3"/>
      <c r="M5" s="3">
        <f>SUM(D5:L5)</f>
        <v>450.5</v>
      </c>
      <c r="N5" s="22">
        <f aca="true" t="shared" si="1" ref="N5:N12">M5/C5</f>
        <v>56.3125</v>
      </c>
    </row>
    <row r="6" spans="1:14" s="23" customFormat="1" ht="12.75">
      <c r="A6" s="24">
        <f aca="true" t="shared" si="2" ref="A6:A45">A5+1</f>
        <v>2</v>
      </c>
      <c r="B6" s="35" t="s">
        <v>32</v>
      </c>
      <c r="C6" s="21">
        <f>COUNTIF(D6:K6,"&lt;&gt;")</f>
        <v>8</v>
      </c>
      <c r="D6" s="3">
        <v>59.5</v>
      </c>
      <c r="E6" s="31">
        <v>58.5</v>
      </c>
      <c r="F6" s="31">
        <v>61</v>
      </c>
      <c r="G6" s="31">
        <v>48.5</v>
      </c>
      <c r="H6" s="24">
        <v>54</v>
      </c>
      <c r="I6" s="3">
        <v>54</v>
      </c>
      <c r="J6" s="31">
        <v>56</v>
      </c>
      <c r="K6" s="3">
        <v>51.5</v>
      </c>
      <c r="L6" s="3"/>
      <c r="M6" s="3">
        <f>SUM(D6:L6)</f>
        <v>443</v>
      </c>
      <c r="N6" s="22">
        <f t="shared" si="1"/>
        <v>55.375</v>
      </c>
    </row>
    <row r="7" spans="1:14" s="23" customFormat="1" ht="12.75">
      <c r="A7" s="24">
        <f t="shared" si="2"/>
        <v>3</v>
      </c>
      <c r="B7" s="35" t="s">
        <v>30</v>
      </c>
      <c r="C7" s="21">
        <f>COUNTIF(D7:K7,"&lt;&gt;")</f>
        <v>7</v>
      </c>
      <c r="D7" s="3">
        <v>48</v>
      </c>
      <c r="E7" s="31">
        <v>65.5</v>
      </c>
      <c r="F7" s="31">
        <v>59</v>
      </c>
      <c r="G7" s="31"/>
      <c r="H7" s="24">
        <v>52.5</v>
      </c>
      <c r="I7" s="3">
        <v>50</v>
      </c>
      <c r="J7" s="31">
        <v>63.5</v>
      </c>
      <c r="K7" s="3">
        <v>55.5</v>
      </c>
      <c r="L7" s="3"/>
      <c r="M7" s="3">
        <f>SUM(D7:L7)</f>
        <v>394</v>
      </c>
      <c r="N7" s="22">
        <f t="shared" si="1"/>
        <v>56.285714285714285</v>
      </c>
    </row>
    <row r="8" spans="1:14" s="23" customFormat="1" ht="12" customHeight="1">
      <c r="A8" s="24">
        <f t="shared" si="2"/>
        <v>4</v>
      </c>
      <c r="B8" s="46" t="s">
        <v>71</v>
      </c>
      <c r="C8" s="21">
        <f>COUNTIF(D8:K8,"&lt;&gt;")</f>
        <v>4</v>
      </c>
      <c r="D8" s="3">
        <v>57</v>
      </c>
      <c r="E8" s="31">
        <v>66</v>
      </c>
      <c r="F8" s="31">
        <v>52.5</v>
      </c>
      <c r="G8" s="31"/>
      <c r="H8" s="24"/>
      <c r="I8" s="3"/>
      <c r="J8" s="31"/>
      <c r="K8" s="3">
        <v>53.5</v>
      </c>
      <c r="L8" s="3"/>
      <c r="M8" s="3">
        <f>SUM(D8:L8)</f>
        <v>229</v>
      </c>
      <c r="N8" s="22">
        <f>M8/C8</f>
        <v>57.25</v>
      </c>
    </row>
    <row r="9" spans="1:14" s="23" customFormat="1" ht="12" customHeight="1">
      <c r="A9" s="24">
        <f t="shared" si="2"/>
        <v>5</v>
      </c>
      <c r="B9" s="46" t="s">
        <v>90</v>
      </c>
      <c r="C9" s="21">
        <f>COUNTIF(D9:K9,"&lt;&gt;")</f>
        <v>4</v>
      </c>
      <c r="D9" s="30"/>
      <c r="E9" s="31"/>
      <c r="F9" s="31">
        <v>60.5</v>
      </c>
      <c r="G9" s="31">
        <v>52</v>
      </c>
      <c r="H9" s="24"/>
      <c r="I9" s="3"/>
      <c r="J9" s="31">
        <v>50</v>
      </c>
      <c r="K9" s="3">
        <v>42.5</v>
      </c>
      <c r="L9" s="3"/>
      <c r="M9" s="3">
        <f>SUM(D9:L9)</f>
        <v>205</v>
      </c>
      <c r="N9" s="22">
        <f>M9/C9</f>
        <v>51.25</v>
      </c>
    </row>
    <row r="10" spans="1:14" s="23" customFormat="1" ht="12.75">
      <c r="A10" s="24">
        <f t="shared" si="2"/>
        <v>6</v>
      </c>
      <c r="B10" s="35" t="s">
        <v>35</v>
      </c>
      <c r="C10" s="21">
        <f>COUNTIF(D10:K10,"&lt;&gt;")</f>
        <v>5</v>
      </c>
      <c r="D10" s="30"/>
      <c r="E10" s="31"/>
      <c r="F10" s="31">
        <v>45.5</v>
      </c>
      <c r="G10" s="31">
        <v>31.5</v>
      </c>
      <c r="H10" s="24">
        <v>34.5</v>
      </c>
      <c r="I10" s="3">
        <v>35.5</v>
      </c>
      <c r="J10" s="31"/>
      <c r="K10" s="3">
        <v>23.5</v>
      </c>
      <c r="L10" s="3"/>
      <c r="M10" s="3">
        <f>SUM(D10:L10)</f>
        <v>170.5</v>
      </c>
      <c r="N10" s="22">
        <f>M10/C10</f>
        <v>34.1</v>
      </c>
    </row>
    <row r="11" spans="1:14" s="23" customFormat="1" ht="12.75">
      <c r="A11" s="24">
        <f t="shared" si="2"/>
        <v>7</v>
      </c>
      <c r="B11" s="35" t="s">
        <v>105</v>
      </c>
      <c r="C11" s="21">
        <f>COUNTIF(D11:K11,"&lt;&gt;")</f>
        <v>3</v>
      </c>
      <c r="D11" s="30"/>
      <c r="E11" s="31"/>
      <c r="F11" s="31"/>
      <c r="G11" s="31"/>
      <c r="H11" s="24">
        <v>43.5</v>
      </c>
      <c r="I11" s="3">
        <v>41</v>
      </c>
      <c r="J11" s="31">
        <v>52</v>
      </c>
      <c r="K11" s="3"/>
      <c r="L11" s="3"/>
      <c r="M11" s="3">
        <f>SUM(D11:L11)</f>
        <v>136.5</v>
      </c>
      <c r="N11" s="22">
        <f t="shared" si="1"/>
        <v>45.5</v>
      </c>
    </row>
    <row r="12" spans="1:14" s="23" customFormat="1" ht="12.75">
      <c r="A12" s="24">
        <f t="shared" si="2"/>
        <v>8</v>
      </c>
      <c r="B12" s="35" t="s">
        <v>82</v>
      </c>
      <c r="C12" s="21">
        <f>COUNTIF(D12:K12,"&lt;&gt;")</f>
        <v>2</v>
      </c>
      <c r="D12" s="30"/>
      <c r="E12" s="36">
        <v>60</v>
      </c>
      <c r="F12" s="31"/>
      <c r="G12" s="31">
        <v>53.5</v>
      </c>
      <c r="H12" s="24"/>
      <c r="I12" s="3"/>
      <c r="J12" s="31"/>
      <c r="K12" s="3"/>
      <c r="L12" s="3"/>
      <c r="M12" s="3">
        <f>SUM(D12:L12)</f>
        <v>113.5</v>
      </c>
      <c r="N12" s="22">
        <f t="shared" si="1"/>
        <v>56.75</v>
      </c>
    </row>
    <row r="13" spans="1:14" s="23" customFormat="1" ht="12.75">
      <c r="A13" s="24">
        <f t="shared" si="2"/>
        <v>9</v>
      </c>
      <c r="B13" s="35" t="s">
        <v>81</v>
      </c>
      <c r="C13" s="21">
        <f>COUNTIF(D13:K13,"&lt;&gt;")</f>
        <v>2</v>
      </c>
      <c r="D13" s="3"/>
      <c r="E13" s="31">
        <v>59</v>
      </c>
      <c r="F13" s="31"/>
      <c r="G13" s="31"/>
      <c r="H13" s="24"/>
      <c r="I13" s="3"/>
      <c r="J13" s="31"/>
      <c r="K13" s="3">
        <v>50</v>
      </c>
      <c r="L13" s="3"/>
      <c r="M13" s="3">
        <f>SUM(D13:L13)</f>
        <v>109</v>
      </c>
      <c r="N13" s="22">
        <f aca="true" t="shared" si="3" ref="N13:N20">M13/C13</f>
        <v>54.5</v>
      </c>
    </row>
    <row r="14" spans="1:14" s="23" customFormat="1" ht="15">
      <c r="A14" s="24">
        <f t="shared" si="2"/>
        <v>10</v>
      </c>
      <c r="B14" s="46" t="s">
        <v>118</v>
      </c>
      <c r="C14" s="21">
        <f>COUNTIF(D14:K14,"&lt;&gt;")</f>
        <v>2</v>
      </c>
      <c r="D14" s="3"/>
      <c r="E14" s="31"/>
      <c r="F14" s="31"/>
      <c r="G14" s="31"/>
      <c r="H14" s="24"/>
      <c r="I14" s="3">
        <v>53.5</v>
      </c>
      <c r="J14" s="31">
        <v>51</v>
      </c>
      <c r="K14" s="3"/>
      <c r="L14" s="3"/>
      <c r="M14" s="3">
        <f>SUM(D14:L14)</f>
        <v>104.5</v>
      </c>
      <c r="N14" s="22">
        <f t="shared" si="3"/>
        <v>52.25</v>
      </c>
    </row>
    <row r="15" spans="1:14" s="23" customFormat="1" ht="12.75">
      <c r="A15" s="24">
        <f t="shared" si="2"/>
        <v>11</v>
      </c>
      <c r="B15" s="35" t="s">
        <v>36</v>
      </c>
      <c r="C15" s="21">
        <f>COUNTIF(D15:K15,"&lt;&gt;")</f>
        <v>2</v>
      </c>
      <c r="D15" s="30"/>
      <c r="E15" s="31"/>
      <c r="F15" s="31">
        <v>39</v>
      </c>
      <c r="G15" s="31">
        <v>34</v>
      </c>
      <c r="H15" s="24"/>
      <c r="I15" s="3"/>
      <c r="J15" s="31"/>
      <c r="K15" s="3"/>
      <c r="L15" s="3"/>
      <c r="M15" s="3">
        <f>SUM(D15:L15)</f>
        <v>73</v>
      </c>
      <c r="N15" s="22">
        <f t="shared" si="3"/>
        <v>36.5</v>
      </c>
    </row>
    <row r="16" spans="1:14" s="23" customFormat="1" ht="12.75">
      <c r="A16" s="24">
        <f t="shared" si="2"/>
        <v>12</v>
      </c>
      <c r="B16" s="35" t="s">
        <v>126</v>
      </c>
      <c r="C16" s="21">
        <f>COUNTIF(D16:K16,"&lt;&gt;")</f>
        <v>2</v>
      </c>
      <c r="D16" s="30"/>
      <c r="E16" s="31"/>
      <c r="F16" s="31"/>
      <c r="G16" s="31"/>
      <c r="H16" s="24"/>
      <c r="I16" s="3"/>
      <c r="J16" s="31">
        <v>34</v>
      </c>
      <c r="K16" s="3">
        <v>33.5</v>
      </c>
      <c r="L16" s="3"/>
      <c r="M16" s="3">
        <f>SUM(D16:L16)</f>
        <v>67.5</v>
      </c>
      <c r="N16" s="22">
        <f t="shared" si="3"/>
        <v>33.75</v>
      </c>
    </row>
    <row r="17" spans="1:14" s="23" customFormat="1" ht="12.75">
      <c r="A17" s="24">
        <f t="shared" si="2"/>
        <v>13</v>
      </c>
      <c r="B17" s="35" t="s">
        <v>75</v>
      </c>
      <c r="C17" s="21">
        <f>COUNTIF(D17:K17,"&lt;&gt;")</f>
        <v>1</v>
      </c>
      <c r="D17" s="3">
        <v>61</v>
      </c>
      <c r="E17" s="31"/>
      <c r="F17" s="31"/>
      <c r="G17" s="31"/>
      <c r="H17" s="24"/>
      <c r="I17" s="3"/>
      <c r="J17" s="31"/>
      <c r="K17" s="3"/>
      <c r="L17" s="3"/>
      <c r="M17" s="3">
        <f>SUM(D17:L17)</f>
        <v>61</v>
      </c>
      <c r="N17" s="22">
        <f t="shared" si="3"/>
        <v>61</v>
      </c>
    </row>
    <row r="18" spans="1:14" s="23" customFormat="1" ht="12.75">
      <c r="A18" s="24">
        <f t="shared" si="2"/>
        <v>14</v>
      </c>
      <c r="B18" s="35" t="s">
        <v>88</v>
      </c>
      <c r="C18" s="21">
        <f>COUNTIF(D18:K18,"&lt;&gt;")</f>
        <v>1</v>
      </c>
      <c r="D18" s="30"/>
      <c r="E18" s="31"/>
      <c r="F18" s="31">
        <v>56.5</v>
      </c>
      <c r="G18" s="31"/>
      <c r="H18" s="24"/>
      <c r="I18" s="3"/>
      <c r="J18" s="31"/>
      <c r="K18" s="3"/>
      <c r="L18" s="3"/>
      <c r="M18" s="3">
        <f>SUM(D18:L18)</f>
        <v>56.5</v>
      </c>
      <c r="N18" s="22">
        <f t="shared" si="3"/>
        <v>56.5</v>
      </c>
    </row>
    <row r="19" spans="1:14" s="23" customFormat="1" ht="15">
      <c r="A19" s="24">
        <f t="shared" si="2"/>
        <v>15</v>
      </c>
      <c r="B19" s="48" t="s">
        <v>124</v>
      </c>
      <c r="C19" s="21">
        <f>COUNTIF(D19:K19,"&lt;&gt;")</f>
        <v>1</v>
      </c>
      <c r="D19" s="30"/>
      <c r="E19" s="31"/>
      <c r="F19" s="31"/>
      <c r="G19" s="31"/>
      <c r="H19" s="24"/>
      <c r="I19" s="3"/>
      <c r="J19" s="31">
        <v>54.5</v>
      </c>
      <c r="K19" s="3"/>
      <c r="L19" s="3"/>
      <c r="M19" s="3">
        <f>SUM(D19:L19)</f>
        <v>54.5</v>
      </c>
      <c r="N19" s="22">
        <f t="shared" si="3"/>
        <v>54.5</v>
      </c>
    </row>
    <row r="20" spans="1:14" s="23" customFormat="1" ht="15">
      <c r="A20" s="24">
        <f t="shared" si="2"/>
        <v>16</v>
      </c>
      <c r="B20" s="48" t="s">
        <v>128</v>
      </c>
      <c r="C20" s="21">
        <f>COUNTIF(D20:K20,"&lt;&gt;")</f>
        <v>1</v>
      </c>
      <c r="D20" s="30"/>
      <c r="E20" s="31"/>
      <c r="F20" s="31"/>
      <c r="G20" s="31"/>
      <c r="H20" s="24"/>
      <c r="I20" s="3"/>
      <c r="J20" s="31">
        <v>53</v>
      </c>
      <c r="K20" s="3"/>
      <c r="L20" s="3"/>
      <c r="M20" s="3">
        <f>SUM(D20:L20)</f>
        <v>53</v>
      </c>
      <c r="N20" s="22">
        <f t="shared" si="3"/>
        <v>53</v>
      </c>
    </row>
    <row r="21" spans="1:14" s="23" customFormat="1" ht="12.75">
      <c r="A21" s="24">
        <f t="shared" si="2"/>
        <v>17</v>
      </c>
      <c r="B21" s="35" t="s">
        <v>110</v>
      </c>
      <c r="C21" s="21">
        <f>COUNTIF(D21:K21,"&lt;&gt;")</f>
        <v>1</v>
      </c>
      <c r="D21" s="30"/>
      <c r="E21" s="31"/>
      <c r="F21" s="31"/>
      <c r="G21" s="31"/>
      <c r="H21" s="24">
        <v>48.5</v>
      </c>
      <c r="I21" s="3"/>
      <c r="J21" s="31"/>
      <c r="K21" s="3"/>
      <c r="L21" s="3"/>
      <c r="M21" s="3">
        <f>SUM(D21:L21)</f>
        <v>48.5</v>
      </c>
      <c r="N21" s="22">
        <f aca="true" t="shared" si="4" ref="N21:N30">M21/C21</f>
        <v>48.5</v>
      </c>
    </row>
    <row r="22" spans="1:14" s="23" customFormat="1" ht="12.75">
      <c r="A22" s="24">
        <f t="shared" si="2"/>
        <v>18</v>
      </c>
      <c r="B22" s="35" t="s">
        <v>121</v>
      </c>
      <c r="C22" s="21">
        <f>COUNTIF(D22:K22,"&lt;&gt;")</f>
        <v>1</v>
      </c>
      <c r="D22" s="30"/>
      <c r="E22" s="31"/>
      <c r="F22" s="31"/>
      <c r="G22" s="31"/>
      <c r="H22" s="57"/>
      <c r="I22" s="24">
        <v>45</v>
      </c>
      <c r="J22" s="31"/>
      <c r="K22" s="3"/>
      <c r="L22" s="3"/>
      <c r="M22" s="3">
        <f>SUM(D22:L22)</f>
        <v>45</v>
      </c>
      <c r="N22" s="22">
        <f t="shared" si="4"/>
        <v>45</v>
      </c>
    </row>
    <row r="23" spans="1:14" s="23" customFormat="1" ht="12.75">
      <c r="A23" s="24">
        <f t="shared" si="2"/>
        <v>19</v>
      </c>
      <c r="B23" s="35" t="s">
        <v>94</v>
      </c>
      <c r="C23" s="21">
        <f>COUNTIF(D23:K23,"&lt;&gt;")</f>
        <v>1</v>
      </c>
      <c r="D23" s="30"/>
      <c r="E23" s="31"/>
      <c r="F23" s="31"/>
      <c r="G23" s="31">
        <v>44</v>
      </c>
      <c r="H23" s="24"/>
      <c r="I23" s="3"/>
      <c r="J23" s="31"/>
      <c r="K23" s="3"/>
      <c r="L23" s="3"/>
      <c r="M23" s="3">
        <f>SUM(D23:L23)</f>
        <v>44</v>
      </c>
      <c r="N23" s="22">
        <f t="shared" si="4"/>
        <v>44</v>
      </c>
    </row>
    <row r="24" spans="1:14" s="23" customFormat="1" ht="12.75">
      <c r="A24" s="24">
        <f t="shared" si="2"/>
        <v>20</v>
      </c>
      <c r="B24" s="35" t="s">
        <v>86</v>
      </c>
      <c r="C24" s="21">
        <f>COUNTIF(D24:K24,"&lt;&gt;")</f>
        <v>1</v>
      </c>
      <c r="D24" s="30"/>
      <c r="E24" s="31"/>
      <c r="F24" s="31">
        <v>43.5</v>
      </c>
      <c r="G24" s="31"/>
      <c r="H24" s="24"/>
      <c r="I24" s="3"/>
      <c r="J24" s="31"/>
      <c r="K24" s="3"/>
      <c r="L24" s="3"/>
      <c r="M24" s="3">
        <f>SUM(D24:L24)</f>
        <v>43.5</v>
      </c>
      <c r="N24" s="22">
        <f t="shared" si="4"/>
        <v>43.5</v>
      </c>
    </row>
    <row r="25" spans="1:14" s="23" customFormat="1" ht="12.75">
      <c r="A25" s="24">
        <f t="shared" si="2"/>
        <v>21</v>
      </c>
      <c r="B25" s="35" t="s">
        <v>34</v>
      </c>
      <c r="C25" s="21">
        <f>COUNTIF(D25:K25,"&lt;&gt;")</f>
        <v>1</v>
      </c>
      <c r="D25" s="30"/>
      <c r="E25" s="31"/>
      <c r="F25" s="31">
        <v>43.5</v>
      </c>
      <c r="G25" s="31"/>
      <c r="H25" s="24"/>
      <c r="I25" s="3"/>
      <c r="J25" s="31"/>
      <c r="K25" s="3"/>
      <c r="L25" s="3"/>
      <c r="M25" s="3">
        <f>SUM(D25:L25)</f>
        <v>43.5</v>
      </c>
      <c r="N25" s="22">
        <f t="shared" si="4"/>
        <v>43.5</v>
      </c>
    </row>
    <row r="26" spans="1:14" s="23" customFormat="1" ht="12.75">
      <c r="A26" s="24">
        <f t="shared" si="2"/>
        <v>22</v>
      </c>
      <c r="B26" s="35" t="s">
        <v>79</v>
      </c>
      <c r="C26" s="21">
        <f>COUNTIF(D26:K26,"&lt;&gt;")</f>
        <v>1</v>
      </c>
      <c r="D26" s="3"/>
      <c r="E26" s="31">
        <v>42.5</v>
      </c>
      <c r="F26" s="31"/>
      <c r="G26" s="31"/>
      <c r="H26" s="24"/>
      <c r="I26" s="3"/>
      <c r="J26" s="31"/>
      <c r="K26" s="3"/>
      <c r="L26" s="3"/>
      <c r="M26" s="3">
        <f>SUM(D26:L26)</f>
        <v>42.5</v>
      </c>
      <c r="N26" s="22">
        <f>M26/C26</f>
        <v>42.5</v>
      </c>
    </row>
    <row r="27" spans="1:14" s="23" customFormat="1" ht="12.75">
      <c r="A27" s="24">
        <f t="shared" si="2"/>
        <v>23</v>
      </c>
      <c r="B27" s="35" t="s">
        <v>117</v>
      </c>
      <c r="C27" s="21">
        <f>COUNTIF(D27:K27,"&lt;&gt;")</f>
        <v>1</v>
      </c>
      <c r="D27" s="30"/>
      <c r="E27" s="31"/>
      <c r="F27" s="31"/>
      <c r="G27" s="31"/>
      <c r="H27" s="57"/>
      <c r="I27" s="24">
        <v>42</v>
      </c>
      <c r="J27" s="31"/>
      <c r="K27" s="3"/>
      <c r="L27" s="3"/>
      <c r="M27" s="3">
        <f>SUM(D27:L27)</f>
        <v>42</v>
      </c>
      <c r="N27" s="22">
        <f>M27/C27</f>
        <v>42</v>
      </c>
    </row>
    <row r="28" spans="1:14" s="23" customFormat="1" ht="12.75">
      <c r="A28" s="24">
        <f t="shared" si="2"/>
        <v>24</v>
      </c>
      <c r="B28" s="35" t="s">
        <v>139</v>
      </c>
      <c r="C28" s="21">
        <f>COUNTIF(D28:K28,"&lt;&gt;")</f>
        <v>1</v>
      </c>
      <c r="D28" s="30"/>
      <c r="E28" s="31"/>
      <c r="F28" s="31"/>
      <c r="G28" s="31"/>
      <c r="H28" s="24"/>
      <c r="I28" s="3"/>
      <c r="J28" s="31"/>
      <c r="K28" s="3">
        <v>41</v>
      </c>
      <c r="L28" s="3"/>
      <c r="M28" s="3">
        <f>SUM(D28:L28)</f>
        <v>41</v>
      </c>
      <c r="N28" s="22">
        <f>M28/C28</f>
        <v>41</v>
      </c>
    </row>
    <row r="29" spans="1:14" s="23" customFormat="1" ht="12.75">
      <c r="A29" s="24">
        <f t="shared" si="2"/>
        <v>25</v>
      </c>
      <c r="B29" s="35" t="s">
        <v>122</v>
      </c>
      <c r="C29" s="21">
        <f>COUNTIF(D29:K29,"&lt;&gt;")</f>
        <v>1</v>
      </c>
      <c r="D29" s="30"/>
      <c r="E29" s="31"/>
      <c r="F29" s="31"/>
      <c r="G29" s="31"/>
      <c r="H29" s="57"/>
      <c r="I29" s="24">
        <v>41</v>
      </c>
      <c r="J29" s="31"/>
      <c r="K29" s="3"/>
      <c r="L29" s="3"/>
      <c r="M29" s="3">
        <f>SUM(D29:L29)</f>
        <v>41</v>
      </c>
      <c r="N29" s="22">
        <f>M29/C29</f>
        <v>41</v>
      </c>
    </row>
    <row r="30" spans="1:14" s="23" customFormat="1" ht="12.75">
      <c r="A30" s="24">
        <f t="shared" si="2"/>
        <v>26</v>
      </c>
      <c r="B30" s="35" t="s">
        <v>96</v>
      </c>
      <c r="C30" s="21">
        <f>COUNTIF(D30:K30,"&lt;&gt;")</f>
        <v>1</v>
      </c>
      <c r="D30" s="30"/>
      <c r="E30" s="31"/>
      <c r="F30" s="31"/>
      <c r="G30" s="31">
        <v>38.5</v>
      </c>
      <c r="H30" s="24"/>
      <c r="I30" s="3"/>
      <c r="J30" s="31"/>
      <c r="K30" s="3"/>
      <c r="L30" s="3"/>
      <c r="M30" s="3">
        <f>SUM(D30:L30)</f>
        <v>38.5</v>
      </c>
      <c r="N30" s="22">
        <f t="shared" si="4"/>
        <v>38.5</v>
      </c>
    </row>
    <row r="31" spans="1:14" s="23" customFormat="1" ht="15">
      <c r="A31" s="24">
        <f t="shared" si="2"/>
        <v>27</v>
      </c>
      <c r="B31" s="48" t="s">
        <v>135</v>
      </c>
      <c r="C31" s="21">
        <f>COUNTIF(D31:K31,"&lt;&gt;")</f>
        <v>1</v>
      </c>
      <c r="D31" s="30"/>
      <c r="E31" s="31"/>
      <c r="F31" s="31"/>
      <c r="G31" s="31"/>
      <c r="H31" s="24"/>
      <c r="I31" s="3"/>
      <c r="J31" s="31"/>
      <c r="K31" s="3">
        <v>37</v>
      </c>
      <c r="L31" s="3"/>
      <c r="M31" s="3">
        <f>SUM(D31:L31)</f>
        <v>37</v>
      </c>
      <c r="N31" s="22">
        <f>M31/C31</f>
        <v>37</v>
      </c>
    </row>
    <row r="32" spans="1:14" s="23" customFormat="1" ht="12.75">
      <c r="A32" s="24">
        <f t="shared" si="2"/>
        <v>28</v>
      </c>
      <c r="B32" s="35" t="s">
        <v>87</v>
      </c>
      <c r="C32" s="21">
        <f>COUNTIF(D32:K32,"&lt;&gt;")</f>
        <v>1</v>
      </c>
      <c r="D32" s="30"/>
      <c r="E32" s="31"/>
      <c r="F32" s="31">
        <v>36.5</v>
      </c>
      <c r="G32" s="31"/>
      <c r="H32" s="24"/>
      <c r="I32" s="3"/>
      <c r="J32" s="31"/>
      <c r="K32" s="3"/>
      <c r="L32" s="3"/>
      <c r="M32" s="3">
        <f>SUM(D32:L32)</f>
        <v>36.5</v>
      </c>
      <c r="N32" s="22">
        <f aca="true" t="shared" si="5" ref="N32:N43">M32/C32</f>
        <v>36.5</v>
      </c>
    </row>
    <row r="33" spans="1:14" s="23" customFormat="1" ht="12.75">
      <c r="A33" s="24">
        <f t="shared" si="2"/>
        <v>29</v>
      </c>
      <c r="B33" s="35" t="s">
        <v>115</v>
      </c>
      <c r="C33" s="21">
        <f>COUNTIF(D33:K33,"&lt;&gt;")</f>
        <v>1</v>
      </c>
      <c r="D33" s="30"/>
      <c r="E33" s="31"/>
      <c r="F33" s="31"/>
      <c r="G33" s="31"/>
      <c r="H33" s="57"/>
      <c r="I33" s="24">
        <v>36.5</v>
      </c>
      <c r="J33" s="31"/>
      <c r="K33" s="3"/>
      <c r="L33" s="3"/>
      <c r="M33" s="3">
        <f>SUM(D33:L33)</f>
        <v>36.5</v>
      </c>
      <c r="N33" s="22">
        <f t="shared" si="5"/>
        <v>36.5</v>
      </c>
    </row>
    <row r="34" spans="1:14" s="23" customFormat="1" ht="12.75">
      <c r="A34" s="24">
        <f t="shared" si="2"/>
        <v>30</v>
      </c>
      <c r="B34" s="35" t="s">
        <v>140</v>
      </c>
      <c r="C34" s="21">
        <f>COUNTIF(D34:K34,"&lt;&gt;")</f>
        <v>1</v>
      </c>
      <c r="D34" s="30"/>
      <c r="E34" s="31"/>
      <c r="F34" s="31"/>
      <c r="G34" s="31"/>
      <c r="H34" s="24"/>
      <c r="I34" s="3"/>
      <c r="J34" s="31"/>
      <c r="K34" s="3">
        <v>35</v>
      </c>
      <c r="L34" s="3"/>
      <c r="M34" s="3">
        <f>SUM(D34:L34)</f>
        <v>35</v>
      </c>
      <c r="N34" s="22">
        <f>M34/C34</f>
        <v>35</v>
      </c>
    </row>
    <row r="35" spans="1:14" s="23" customFormat="1" ht="15">
      <c r="A35" s="24">
        <f t="shared" si="2"/>
        <v>31</v>
      </c>
      <c r="B35" s="48" t="s">
        <v>123</v>
      </c>
      <c r="C35" s="21">
        <f>COUNTIF(D35:K35,"&lt;&gt;")</f>
        <v>1</v>
      </c>
      <c r="D35" s="30"/>
      <c r="E35" s="31"/>
      <c r="F35" s="31"/>
      <c r="G35" s="31"/>
      <c r="H35" s="24"/>
      <c r="I35" s="3"/>
      <c r="J35" s="31">
        <v>35</v>
      </c>
      <c r="K35" s="3"/>
      <c r="L35" s="3"/>
      <c r="M35" s="3">
        <f>SUM(D35:L35)</f>
        <v>35</v>
      </c>
      <c r="N35" s="22">
        <f>M35/C35</f>
        <v>35</v>
      </c>
    </row>
    <row r="36" spans="1:14" s="23" customFormat="1" ht="12.75">
      <c r="A36" s="24">
        <f t="shared" si="2"/>
        <v>32</v>
      </c>
      <c r="B36" s="35" t="s">
        <v>103</v>
      </c>
      <c r="C36" s="21">
        <f>COUNTIF(D36:K36,"&lt;&gt;")</f>
        <v>1</v>
      </c>
      <c r="D36" s="30"/>
      <c r="E36" s="31"/>
      <c r="F36" s="31"/>
      <c r="G36" s="31">
        <v>34</v>
      </c>
      <c r="H36" s="24"/>
      <c r="I36" s="3"/>
      <c r="J36" s="31"/>
      <c r="K36" s="3"/>
      <c r="L36" s="3"/>
      <c r="M36" s="3">
        <f>SUM(D36:L36)</f>
        <v>34</v>
      </c>
      <c r="N36" s="22">
        <f>M36/C36</f>
        <v>34</v>
      </c>
    </row>
    <row r="37" spans="1:14" s="23" customFormat="1" ht="12.75">
      <c r="A37" s="24">
        <f t="shared" si="2"/>
        <v>33</v>
      </c>
      <c r="B37" s="35" t="s">
        <v>125</v>
      </c>
      <c r="C37" s="21">
        <f>COUNTIF(D37:K37,"&lt;&gt;")</f>
        <v>1</v>
      </c>
      <c r="D37" s="30"/>
      <c r="E37" s="31"/>
      <c r="F37" s="31"/>
      <c r="G37" s="31"/>
      <c r="H37" s="24"/>
      <c r="I37" s="3"/>
      <c r="J37" s="31">
        <v>33</v>
      </c>
      <c r="K37" s="3"/>
      <c r="L37" s="3"/>
      <c r="M37" s="3">
        <f>SUM(D37:L37)</f>
        <v>33</v>
      </c>
      <c r="N37" s="22">
        <f>M37/C37</f>
        <v>33</v>
      </c>
    </row>
    <row r="38" spans="1:14" s="23" customFormat="1" ht="12.75">
      <c r="A38" s="24">
        <f t="shared" si="2"/>
        <v>34</v>
      </c>
      <c r="B38" s="35" t="s">
        <v>98</v>
      </c>
      <c r="C38" s="21">
        <f>COUNTIF(D38:K38,"&lt;&gt;")</f>
        <v>1</v>
      </c>
      <c r="D38" s="30"/>
      <c r="E38" s="31"/>
      <c r="F38" s="31"/>
      <c r="G38" s="31">
        <v>33</v>
      </c>
      <c r="H38" s="24"/>
      <c r="I38" s="3"/>
      <c r="J38" s="31"/>
      <c r="K38" s="3"/>
      <c r="L38" s="3"/>
      <c r="M38" s="3">
        <f>SUM(D38:L38)</f>
        <v>33</v>
      </c>
      <c r="N38" s="22">
        <f>M38/C38</f>
        <v>33</v>
      </c>
    </row>
    <row r="39" spans="1:14" s="23" customFormat="1" ht="12.75">
      <c r="A39" s="24">
        <f t="shared" si="2"/>
        <v>35</v>
      </c>
      <c r="B39" s="35" t="s">
        <v>97</v>
      </c>
      <c r="C39" s="21">
        <f>COUNTIF(D39:K39,"&lt;&gt;")</f>
        <v>1</v>
      </c>
      <c r="D39" s="30"/>
      <c r="E39" s="31"/>
      <c r="F39" s="31"/>
      <c r="G39" s="31">
        <v>30.5</v>
      </c>
      <c r="H39" s="24"/>
      <c r="I39" s="3"/>
      <c r="J39" s="31"/>
      <c r="K39" s="3"/>
      <c r="L39" s="3"/>
      <c r="M39" s="3">
        <f>SUM(D39:L39)</f>
        <v>30.5</v>
      </c>
      <c r="N39" s="22">
        <f t="shared" si="5"/>
        <v>30.5</v>
      </c>
    </row>
    <row r="40" spans="1:14" s="23" customFormat="1" ht="12.75">
      <c r="A40" s="24">
        <f t="shared" si="2"/>
        <v>36</v>
      </c>
      <c r="B40" s="35" t="s">
        <v>111</v>
      </c>
      <c r="C40" s="21">
        <f>COUNTIF(D40:K40,"&lt;&gt;")</f>
        <v>1</v>
      </c>
      <c r="D40" s="30"/>
      <c r="E40" s="31"/>
      <c r="F40" s="31"/>
      <c r="G40" s="31"/>
      <c r="H40" s="24">
        <v>28</v>
      </c>
      <c r="I40" s="3"/>
      <c r="J40" s="31"/>
      <c r="K40" s="3"/>
      <c r="L40" s="3"/>
      <c r="M40" s="3">
        <f>SUM(D40:L40)</f>
        <v>28</v>
      </c>
      <c r="N40" s="22">
        <f t="shared" si="5"/>
        <v>28</v>
      </c>
    </row>
    <row r="41" spans="1:14" s="23" customFormat="1" ht="15">
      <c r="A41" s="24">
        <f t="shared" si="2"/>
        <v>37</v>
      </c>
      <c r="B41" s="48" t="s">
        <v>74</v>
      </c>
      <c r="C41" s="21">
        <f>COUNTIF(D41:K41,"&lt;&gt;")</f>
        <v>1</v>
      </c>
      <c r="D41" s="30">
        <v>28</v>
      </c>
      <c r="E41" s="31"/>
      <c r="F41" s="31"/>
      <c r="G41" s="31"/>
      <c r="H41" s="24"/>
      <c r="I41" s="3"/>
      <c r="J41" s="31"/>
      <c r="K41" s="3"/>
      <c r="L41" s="3"/>
      <c r="M41" s="3">
        <f>SUM(D41:L41)</f>
        <v>28</v>
      </c>
      <c r="N41" s="22">
        <f t="shared" si="5"/>
        <v>28</v>
      </c>
    </row>
    <row r="42" spans="1:14" s="23" customFormat="1" ht="12.75">
      <c r="A42" s="24">
        <f t="shared" si="2"/>
        <v>38</v>
      </c>
      <c r="B42" s="35" t="s">
        <v>99</v>
      </c>
      <c r="C42" s="21">
        <f>COUNTIF(D42:K42,"&lt;&gt;")</f>
        <v>1</v>
      </c>
      <c r="D42" s="30"/>
      <c r="E42" s="31"/>
      <c r="F42" s="31"/>
      <c r="G42" s="31">
        <v>26.5</v>
      </c>
      <c r="H42" s="24"/>
      <c r="I42" s="3"/>
      <c r="J42" s="31"/>
      <c r="K42" s="3"/>
      <c r="L42" s="3"/>
      <c r="M42" s="3">
        <f>SUM(D42:L42)</f>
        <v>26.5</v>
      </c>
      <c r="N42" s="22">
        <f t="shared" si="5"/>
        <v>26.5</v>
      </c>
    </row>
    <row r="43" spans="1:14" s="23" customFormat="1" ht="12.75">
      <c r="A43" s="24">
        <f t="shared" si="2"/>
        <v>39</v>
      </c>
      <c r="B43" s="35" t="s">
        <v>73</v>
      </c>
      <c r="C43" s="21">
        <f>COUNTIF(D43:K43,"&lt;&gt;")</f>
        <v>1</v>
      </c>
      <c r="D43" s="30">
        <v>24.5</v>
      </c>
      <c r="E43" s="31"/>
      <c r="F43" s="31"/>
      <c r="G43" s="31"/>
      <c r="H43" s="24"/>
      <c r="I43" s="3"/>
      <c r="J43" s="31"/>
      <c r="K43" s="3"/>
      <c r="L43" s="3"/>
      <c r="M43" s="3">
        <f>SUM(D43:L43)</f>
        <v>24.5</v>
      </c>
      <c r="N43" s="22">
        <f t="shared" si="5"/>
        <v>24.5</v>
      </c>
    </row>
    <row r="44" spans="1:14" s="23" customFormat="1" ht="15">
      <c r="A44" s="24">
        <f t="shared" si="2"/>
        <v>40</v>
      </c>
      <c r="B44" s="48" t="s">
        <v>134</v>
      </c>
      <c r="C44" s="21">
        <f>COUNTIF(D44:K44,"&lt;&gt;")</f>
        <v>1</v>
      </c>
      <c r="D44" s="30"/>
      <c r="E44" s="31"/>
      <c r="F44" s="31"/>
      <c r="G44" s="31"/>
      <c r="H44" s="24"/>
      <c r="I44" s="3"/>
      <c r="J44" s="31"/>
      <c r="K44" s="3" t="s">
        <v>70</v>
      </c>
      <c r="L44" s="3"/>
      <c r="M44" s="3">
        <f>SUM(D44:L44)</f>
        <v>0</v>
      </c>
      <c r="N44" s="22">
        <f>M44/C44</f>
        <v>0</v>
      </c>
    </row>
    <row r="45" spans="1:14" s="23" customFormat="1" ht="15">
      <c r="A45" s="24">
        <f t="shared" si="2"/>
        <v>41</v>
      </c>
      <c r="B45" s="48" t="s">
        <v>133</v>
      </c>
      <c r="C45" s="21">
        <f>COUNTIF(D45:K45,"&lt;&gt;")</f>
        <v>1</v>
      </c>
      <c r="D45" s="30"/>
      <c r="E45" s="31"/>
      <c r="F45" s="31"/>
      <c r="G45" s="31"/>
      <c r="H45" s="24"/>
      <c r="I45" s="3"/>
      <c r="J45" s="31"/>
      <c r="K45" s="3" t="s">
        <v>70</v>
      </c>
      <c r="L45" s="3"/>
      <c r="M45" s="3">
        <f>SUM(D45:L45)</f>
        <v>0</v>
      </c>
      <c r="N45" s="22">
        <f>M45/C45</f>
        <v>0</v>
      </c>
    </row>
    <row r="46" spans="1:14" ht="12.75">
      <c r="A46" s="63" t="s">
        <v>31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</row>
    <row r="47" spans="1:14" ht="12.7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2.75">
      <c r="A48" s="62" t="s">
        <v>3</v>
      </c>
      <c r="B48" s="61" t="s">
        <v>5</v>
      </c>
      <c r="C48" s="27" t="s">
        <v>7</v>
      </c>
      <c r="D48" s="7">
        <f aca="true" t="shared" si="6" ref="D48:I48">SUM(D5:D45)/D50</f>
        <v>48.07142857142857</v>
      </c>
      <c r="E48" s="7">
        <f t="shared" si="6"/>
        <v>59.07142857142857</v>
      </c>
      <c r="F48" s="7">
        <f t="shared" si="6"/>
        <v>50.5</v>
      </c>
      <c r="G48" s="7">
        <f t="shared" si="6"/>
        <v>40.208333333333336</v>
      </c>
      <c r="H48" s="7">
        <f t="shared" si="6"/>
        <v>44.57142857142857</v>
      </c>
      <c r="I48" s="7">
        <f t="shared" si="6"/>
        <v>45.45</v>
      </c>
      <c r="J48" s="7">
        <f>SUM(J5:J45)/J50</f>
        <v>48.63636363636363</v>
      </c>
      <c r="K48" s="7">
        <f>SUM(K5:K45)/K50</f>
        <v>36.80769230769231</v>
      </c>
      <c r="L48" s="7"/>
      <c r="M48" s="4"/>
      <c r="N48" s="13"/>
    </row>
    <row r="49" spans="1:14" ht="12.75">
      <c r="A49" s="62"/>
      <c r="B49" s="61"/>
      <c r="C49" s="27" t="s">
        <v>19</v>
      </c>
      <c r="D49" s="7">
        <f aca="true" t="shared" si="7" ref="D49:I49">MAX(D5:D45)</f>
        <v>61</v>
      </c>
      <c r="E49" s="7">
        <f t="shared" si="7"/>
        <v>66</v>
      </c>
      <c r="F49" s="7">
        <f t="shared" si="7"/>
        <v>61</v>
      </c>
      <c r="G49" s="7">
        <f t="shared" si="7"/>
        <v>56.5</v>
      </c>
      <c r="H49" s="7">
        <f t="shared" si="7"/>
        <v>54</v>
      </c>
      <c r="I49" s="7">
        <f t="shared" si="7"/>
        <v>56</v>
      </c>
      <c r="J49" s="7">
        <f>MAX(J5:J45)</f>
        <v>63.5</v>
      </c>
      <c r="K49" s="7">
        <f>MAX(K5:K45)</f>
        <v>55.5</v>
      </c>
      <c r="L49" s="7"/>
      <c r="M49" s="11"/>
      <c r="N49" s="12"/>
    </row>
    <row r="50" spans="1:14" ht="12.75">
      <c r="A50" s="62"/>
      <c r="B50" s="61"/>
      <c r="C50" s="27" t="s">
        <v>6</v>
      </c>
      <c r="D50" s="9">
        <f aca="true" t="shared" si="8" ref="D50:I50">COUNTIF(D5:D45,"&lt;&gt;")</f>
        <v>7</v>
      </c>
      <c r="E50" s="9">
        <f t="shared" si="8"/>
        <v>7</v>
      </c>
      <c r="F50" s="9">
        <f t="shared" si="8"/>
        <v>11</v>
      </c>
      <c r="G50" s="9">
        <f t="shared" si="8"/>
        <v>12</v>
      </c>
      <c r="H50" s="9">
        <f t="shared" si="8"/>
        <v>7</v>
      </c>
      <c r="I50" s="9">
        <f t="shared" si="8"/>
        <v>10</v>
      </c>
      <c r="J50" s="9">
        <f>COUNTIF(J5:J45,"&lt;&gt;")</f>
        <v>11</v>
      </c>
      <c r="K50" s="9">
        <f>COUNTIF(K5:K45,"&lt;&gt;")</f>
        <v>13</v>
      </c>
      <c r="L50" s="9"/>
      <c r="M50" s="13"/>
      <c r="N50" s="12"/>
    </row>
    <row r="51" spans="1:14" ht="12.75">
      <c r="A51" s="62"/>
      <c r="B51" s="60" t="s">
        <v>4</v>
      </c>
      <c r="C51" s="26" t="s">
        <v>20</v>
      </c>
      <c r="D51" s="6" t="s">
        <v>16</v>
      </c>
      <c r="E51" s="6" t="s">
        <v>16</v>
      </c>
      <c r="F51" s="6" t="s">
        <v>16</v>
      </c>
      <c r="G51" s="6" t="s">
        <v>16</v>
      </c>
      <c r="H51" s="6" t="s">
        <v>16</v>
      </c>
      <c r="I51" s="6" t="s">
        <v>16</v>
      </c>
      <c r="J51" s="6" t="s">
        <v>16</v>
      </c>
      <c r="K51" s="6" t="s">
        <v>16</v>
      </c>
      <c r="L51" s="6"/>
      <c r="M51" s="14"/>
      <c r="N51" s="12"/>
    </row>
    <row r="52" spans="1:14" ht="12.75">
      <c r="A52" s="62"/>
      <c r="B52" s="60"/>
      <c r="C52" s="26" t="s">
        <v>21</v>
      </c>
      <c r="D52" s="6" t="s">
        <v>25</v>
      </c>
      <c r="E52" s="6" t="s">
        <v>25</v>
      </c>
      <c r="F52" s="6" t="s">
        <v>25</v>
      </c>
      <c r="G52" s="6" t="s">
        <v>25</v>
      </c>
      <c r="H52" s="6" t="s">
        <v>25</v>
      </c>
      <c r="I52" s="6" t="s">
        <v>25</v>
      </c>
      <c r="J52" s="6" t="s">
        <v>25</v>
      </c>
      <c r="K52" s="6" t="s">
        <v>25</v>
      </c>
      <c r="L52" s="18"/>
      <c r="M52" s="15"/>
      <c r="N52" s="16"/>
    </row>
    <row r="53" spans="1:14" ht="12.75">
      <c r="A53" s="62"/>
      <c r="B53" s="60"/>
      <c r="C53" s="26" t="s">
        <v>22</v>
      </c>
      <c r="D53" s="33" t="s">
        <v>76</v>
      </c>
      <c r="E53" s="33" t="s">
        <v>85</v>
      </c>
      <c r="F53" s="33" t="s">
        <v>93</v>
      </c>
      <c r="G53" s="32" t="s">
        <v>85</v>
      </c>
      <c r="H53" s="54" t="s">
        <v>112</v>
      </c>
      <c r="I53" s="54" t="s">
        <v>112</v>
      </c>
      <c r="J53" s="54" t="s">
        <v>131</v>
      </c>
      <c r="K53" s="54" t="s">
        <v>141</v>
      </c>
      <c r="L53" s="6"/>
      <c r="M53" s="15"/>
      <c r="N53" s="16"/>
    </row>
    <row r="54" spans="1:14" ht="12.75" customHeight="1">
      <c r="A54" s="62"/>
      <c r="B54" s="60"/>
      <c r="C54" s="26" t="s">
        <v>23</v>
      </c>
      <c r="D54" s="6" t="s">
        <v>26</v>
      </c>
      <c r="E54" s="6" t="s">
        <v>26</v>
      </c>
      <c r="F54" s="6" t="s">
        <v>26</v>
      </c>
      <c r="G54" s="6" t="s">
        <v>26</v>
      </c>
      <c r="H54" s="6" t="s">
        <v>26</v>
      </c>
      <c r="I54" s="6" t="s">
        <v>26</v>
      </c>
      <c r="J54" s="6" t="s">
        <v>26</v>
      </c>
      <c r="K54" s="6" t="s">
        <v>26</v>
      </c>
      <c r="L54" s="18"/>
      <c r="M54" s="15"/>
      <c r="N54" s="16"/>
    </row>
    <row r="55" spans="1:14" s="5" customFormat="1" ht="12.75" customHeight="1">
      <c r="A55" s="62"/>
      <c r="B55" s="60"/>
      <c r="C55" s="26" t="s">
        <v>24</v>
      </c>
      <c r="D55" s="6" t="s">
        <v>17</v>
      </c>
      <c r="E55" s="6" t="s">
        <v>17</v>
      </c>
      <c r="F55" s="6" t="s">
        <v>17</v>
      </c>
      <c r="G55" s="6" t="s">
        <v>17</v>
      </c>
      <c r="H55" s="6" t="s">
        <v>17</v>
      </c>
      <c r="I55" s="6" t="s">
        <v>17</v>
      </c>
      <c r="J55" s="6" t="s">
        <v>17</v>
      </c>
      <c r="K55" s="6" t="s">
        <v>17</v>
      </c>
      <c r="L55" s="6"/>
      <c r="M55" s="15"/>
      <c r="N55" s="16"/>
    </row>
    <row r="56" spans="1:14" s="8" customFormat="1" ht="12.75">
      <c r="A56" s="19"/>
      <c r="B56" s="4"/>
      <c r="C56" s="4"/>
      <c r="D56" s="20">
        <v>23</v>
      </c>
      <c r="E56" s="20">
        <v>26</v>
      </c>
      <c r="F56" s="20">
        <v>37</v>
      </c>
      <c r="G56" s="20">
        <v>37</v>
      </c>
      <c r="H56" s="17">
        <v>28</v>
      </c>
      <c r="I56" s="17">
        <v>39</v>
      </c>
      <c r="J56" s="17">
        <v>49</v>
      </c>
      <c r="K56" s="17">
        <v>55</v>
      </c>
      <c r="L56" s="17"/>
      <c r="M56" s="15"/>
      <c r="N56" s="16"/>
    </row>
    <row r="57" spans="1:14" s="10" customFormat="1" ht="12.75">
      <c r="A57" s="4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/>
      <c r="N57" s="8"/>
    </row>
    <row r="58" ht="11.25" customHeight="1"/>
    <row r="60" ht="12.75">
      <c r="O60" s="8"/>
    </row>
  </sheetData>
  <sheetProtection/>
  <mergeCells count="11">
    <mergeCell ref="D3:L3"/>
    <mergeCell ref="B51:B55"/>
    <mergeCell ref="B48:B50"/>
    <mergeCell ref="A48:A55"/>
    <mergeCell ref="A46:N47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zoomScale="97" zoomScaleNormal="97" zoomScalePageLayoutView="0" workbookViewId="0" topLeftCell="A138">
      <selection activeCell="A146" sqref="A146:F14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1" max="11" width="10.421875" style="0" bestFit="1" customWidth="1"/>
    <col min="13" max="13" width="19.140625" style="0" bestFit="1" customWidth="1"/>
  </cols>
  <sheetData>
    <row r="1" spans="1:8" ht="15" customHeight="1">
      <c r="A1" s="103" t="s">
        <v>15</v>
      </c>
      <c r="B1" s="103"/>
      <c r="C1" s="103"/>
      <c r="D1" s="103"/>
      <c r="E1" s="103"/>
      <c r="F1" s="103"/>
      <c r="G1" s="40"/>
      <c r="H1" s="40"/>
    </row>
    <row r="2" spans="1:8" ht="13.5" customHeight="1">
      <c r="A2" s="92">
        <v>45179</v>
      </c>
      <c r="B2" s="93"/>
      <c r="C2" s="93"/>
      <c r="D2" s="92">
        <v>45179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75</v>
      </c>
      <c r="B5" s="38">
        <v>875</v>
      </c>
      <c r="C5" s="38">
        <f aca="true" t="shared" si="0" ref="C5:C11">ABS(1179-B5)</f>
        <v>304</v>
      </c>
      <c r="D5" s="37" t="s">
        <v>74</v>
      </c>
      <c r="E5" s="37">
        <v>150000</v>
      </c>
      <c r="F5" s="37">
        <f aca="true" t="shared" si="1" ref="F5:F11">ABS(190000-E5)</f>
        <v>40000</v>
      </c>
      <c r="H5" s="43"/>
      <c r="J5" s="43"/>
      <c r="K5" s="44"/>
    </row>
    <row r="6" spans="1:11" ht="15">
      <c r="A6" s="35" t="s">
        <v>30</v>
      </c>
      <c r="B6" s="31">
        <v>735</v>
      </c>
      <c r="C6" s="49">
        <f t="shared" si="0"/>
        <v>444</v>
      </c>
      <c r="D6" s="46" t="s">
        <v>71</v>
      </c>
      <c r="E6" s="35">
        <v>103190</v>
      </c>
      <c r="F6" s="48">
        <f t="shared" si="1"/>
        <v>86810</v>
      </c>
      <c r="H6" s="43"/>
      <c r="J6" s="43"/>
      <c r="K6" s="44"/>
    </row>
    <row r="7" spans="1:11" ht="15">
      <c r="A7" s="46" t="s">
        <v>29</v>
      </c>
      <c r="B7" s="31">
        <v>568</v>
      </c>
      <c r="C7" s="49">
        <f t="shared" si="0"/>
        <v>611</v>
      </c>
      <c r="D7" s="46" t="s">
        <v>29</v>
      </c>
      <c r="E7" s="35">
        <v>84000</v>
      </c>
      <c r="F7" s="48">
        <f t="shared" si="1"/>
        <v>106000</v>
      </c>
      <c r="H7" s="43"/>
      <c r="J7" s="43"/>
      <c r="K7" s="44"/>
    </row>
    <row r="8" spans="1:11" ht="15">
      <c r="A8" s="35" t="s">
        <v>73</v>
      </c>
      <c r="B8" s="36">
        <v>278</v>
      </c>
      <c r="C8" s="49">
        <f t="shared" si="0"/>
        <v>901</v>
      </c>
      <c r="D8" s="35" t="s">
        <v>73</v>
      </c>
      <c r="E8" s="46">
        <v>15000</v>
      </c>
      <c r="F8" s="48">
        <f t="shared" si="1"/>
        <v>175000</v>
      </c>
      <c r="H8" s="43"/>
      <c r="J8" s="43"/>
      <c r="K8" s="44"/>
    </row>
    <row r="9" spans="1:11" ht="15">
      <c r="A9" s="46" t="s">
        <v>71</v>
      </c>
      <c r="B9" s="31">
        <v>201</v>
      </c>
      <c r="C9" s="49">
        <f t="shared" si="0"/>
        <v>978</v>
      </c>
      <c r="D9" s="35" t="s">
        <v>30</v>
      </c>
      <c r="E9" s="48">
        <v>5252</v>
      </c>
      <c r="F9" s="48">
        <f t="shared" si="1"/>
        <v>184748</v>
      </c>
      <c r="H9" s="43"/>
      <c r="J9" s="43"/>
      <c r="K9" s="44"/>
    </row>
    <row r="10" spans="1:11" ht="15">
      <c r="A10" s="35" t="s">
        <v>32</v>
      </c>
      <c r="B10" s="31">
        <v>157</v>
      </c>
      <c r="C10" s="49">
        <f t="shared" si="0"/>
        <v>1022</v>
      </c>
      <c r="D10" s="35" t="s">
        <v>32</v>
      </c>
      <c r="E10" s="48">
        <v>1855</v>
      </c>
      <c r="F10" s="48">
        <f t="shared" si="1"/>
        <v>188145</v>
      </c>
      <c r="H10" s="43"/>
      <c r="J10" s="43"/>
      <c r="K10" s="44"/>
    </row>
    <row r="11" spans="1:11" ht="15">
      <c r="A11" s="48" t="s">
        <v>74</v>
      </c>
      <c r="B11" s="36">
        <v>23</v>
      </c>
      <c r="C11" s="49">
        <f t="shared" si="0"/>
        <v>1156</v>
      </c>
      <c r="D11" s="35" t="s">
        <v>75</v>
      </c>
      <c r="E11" s="35">
        <v>663000</v>
      </c>
      <c r="F11" s="48">
        <f t="shared" si="1"/>
        <v>473000</v>
      </c>
      <c r="H11" s="43"/>
      <c r="J11" s="43"/>
      <c r="K11" s="44"/>
    </row>
    <row r="12" spans="1:11" ht="15">
      <c r="A12" s="35"/>
      <c r="B12" s="36"/>
      <c r="C12" s="49"/>
      <c r="D12" s="35"/>
      <c r="E12" s="35"/>
      <c r="F12" s="48"/>
      <c r="H12" s="43"/>
      <c r="J12" s="43"/>
      <c r="K12" s="44"/>
    </row>
    <row r="13" spans="1:11" ht="15">
      <c r="A13" s="35"/>
      <c r="B13" s="36"/>
      <c r="C13" s="49"/>
      <c r="D13" s="35"/>
      <c r="E13" s="46"/>
      <c r="F13" s="48"/>
      <c r="H13" s="43"/>
      <c r="J13" s="43"/>
      <c r="K13" s="44"/>
    </row>
    <row r="14" spans="1:11" ht="15">
      <c r="A14" s="46"/>
      <c r="B14" s="45"/>
      <c r="C14" s="45"/>
      <c r="D14" s="35"/>
      <c r="E14" s="35"/>
      <c r="F14" s="46"/>
      <c r="H14" s="43"/>
      <c r="J14" s="43"/>
      <c r="K14" s="44"/>
    </row>
    <row r="15" spans="1:6" ht="15">
      <c r="A15" s="46"/>
      <c r="B15" s="45"/>
      <c r="C15" s="45"/>
      <c r="D15" s="46"/>
      <c r="E15" s="35"/>
      <c r="F15" s="46"/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97" t="s">
        <v>27</v>
      </c>
      <c r="B17" s="98"/>
      <c r="C17" s="99"/>
      <c r="D17" s="97" t="s">
        <v>28</v>
      </c>
      <c r="E17" s="98"/>
      <c r="F17" s="99"/>
      <c r="G17" s="41"/>
      <c r="H17" s="41"/>
    </row>
    <row r="18" spans="1:8" ht="12.75">
      <c r="A18" s="100"/>
      <c r="B18" s="101"/>
      <c r="C18" s="102"/>
      <c r="D18" s="100"/>
      <c r="E18" s="101"/>
      <c r="F18" s="102"/>
      <c r="G18" s="41"/>
      <c r="H18" s="41"/>
    </row>
    <row r="19" spans="1:8" ht="12.75">
      <c r="A19" s="81" t="s">
        <v>78</v>
      </c>
      <c r="B19" s="82"/>
      <c r="C19" s="83"/>
      <c r="D19" s="81" t="s">
        <v>77</v>
      </c>
      <c r="E19" s="87"/>
      <c r="F19" s="88"/>
      <c r="G19" s="42"/>
      <c r="H19" s="42"/>
    </row>
    <row r="20" spans="1:8" ht="12.75">
      <c r="A20" s="84"/>
      <c r="B20" s="85"/>
      <c r="C20" s="86"/>
      <c r="D20" s="89"/>
      <c r="E20" s="90"/>
      <c r="F20" s="91"/>
      <c r="G20" s="42"/>
      <c r="H20" s="42"/>
    </row>
    <row r="21" spans="1:6" ht="12.75">
      <c r="A21" s="103" t="s">
        <v>15</v>
      </c>
      <c r="B21" s="103"/>
      <c r="C21" s="103"/>
      <c r="D21" s="103"/>
      <c r="E21" s="103"/>
      <c r="F21" s="103"/>
    </row>
    <row r="22" spans="1:6" ht="12.75">
      <c r="A22" s="92">
        <v>45186</v>
      </c>
      <c r="B22" s="93"/>
      <c r="C22" s="93"/>
      <c r="D22" s="92">
        <v>45186</v>
      </c>
      <c r="E22" s="93"/>
      <c r="F22" s="93"/>
    </row>
    <row r="23" spans="1:6" ht="12.75">
      <c r="A23" s="93" t="s">
        <v>9</v>
      </c>
      <c r="B23" s="93"/>
      <c r="C23" s="93"/>
      <c r="D23" s="93" t="s">
        <v>10</v>
      </c>
      <c r="E23" s="93"/>
      <c r="F23" s="93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55</v>
      </c>
      <c r="C25" s="38">
        <f aca="true" t="shared" si="2" ref="C25:C31">ABS(54-B25)</f>
        <v>1</v>
      </c>
      <c r="D25" s="37" t="s">
        <v>32</v>
      </c>
      <c r="E25" s="37">
        <v>25</v>
      </c>
      <c r="F25" s="37">
        <f aca="true" t="shared" si="3" ref="F25:F31">ABS(22-E25)</f>
        <v>3</v>
      </c>
    </row>
    <row r="26" spans="1:6" ht="15">
      <c r="A26" s="35" t="s">
        <v>32</v>
      </c>
      <c r="B26" s="31">
        <v>45</v>
      </c>
      <c r="C26" s="49">
        <f t="shared" si="2"/>
        <v>9</v>
      </c>
      <c r="D26" s="48" t="s">
        <v>80</v>
      </c>
      <c r="E26" s="48">
        <v>13</v>
      </c>
      <c r="F26" s="48">
        <f t="shared" si="3"/>
        <v>9</v>
      </c>
    </row>
    <row r="27" spans="1:6" ht="15">
      <c r="A27" s="35" t="s">
        <v>81</v>
      </c>
      <c r="B27" s="36">
        <v>70</v>
      </c>
      <c r="C27" s="49">
        <f t="shared" si="2"/>
        <v>16</v>
      </c>
      <c r="D27" s="35" t="s">
        <v>30</v>
      </c>
      <c r="E27" s="46">
        <v>13</v>
      </c>
      <c r="F27" s="48">
        <f t="shared" si="3"/>
        <v>9</v>
      </c>
    </row>
    <row r="28" spans="1:6" ht="15">
      <c r="A28" s="35" t="s">
        <v>30</v>
      </c>
      <c r="B28" s="31">
        <v>72</v>
      </c>
      <c r="C28" s="49">
        <f t="shared" si="2"/>
        <v>18</v>
      </c>
      <c r="D28" s="48" t="s">
        <v>82</v>
      </c>
      <c r="E28" s="48">
        <v>13</v>
      </c>
      <c r="F28" s="48">
        <f t="shared" si="3"/>
        <v>9</v>
      </c>
    </row>
    <row r="29" spans="1:6" ht="15">
      <c r="A29" s="48" t="s">
        <v>82</v>
      </c>
      <c r="B29" s="49">
        <v>73</v>
      </c>
      <c r="C29" s="49">
        <f t="shared" si="2"/>
        <v>19</v>
      </c>
      <c r="D29" s="35" t="s">
        <v>81</v>
      </c>
      <c r="E29" s="35">
        <v>12</v>
      </c>
      <c r="F29" s="48">
        <f t="shared" si="3"/>
        <v>10</v>
      </c>
    </row>
    <row r="30" spans="1:6" ht="15">
      <c r="A30" s="46" t="s">
        <v>29</v>
      </c>
      <c r="B30" s="31">
        <v>32</v>
      </c>
      <c r="C30" s="49">
        <f t="shared" si="2"/>
        <v>22</v>
      </c>
      <c r="D30" s="46" t="s">
        <v>29</v>
      </c>
      <c r="E30" s="48">
        <v>9</v>
      </c>
      <c r="F30" s="48">
        <f t="shared" si="3"/>
        <v>13</v>
      </c>
    </row>
    <row r="31" spans="1:6" ht="15">
      <c r="A31" s="48" t="s">
        <v>79</v>
      </c>
      <c r="B31" s="36">
        <v>32</v>
      </c>
      <c r="C31" s="49">
        <f t="shared" si="2"/>
        <v>22</v>
      </c>
      <c r="D31" s="48" t="s">
        <v>79</v>
      </c>
      <c r="E31" s="35">
        <v>9</v>
      </c>
      <c r="F31" s="48">
        <f t="shared" si="3"/>
        <v>13</v>
      </c>
    </row>
    <row r="32" spans="1:6" ht="15">
      <c r="A32" s="35"/>
      <c r="B32" s="36"/>
      <c r="C32" s="49"/>
      <c r="D32" s="35"/>
      <c r="E32" s="35"/>
      <c r="F32" s="48"/>
    </row>
    <row r="33" spans="1:6" ht="15">
      <c r="A33" s="35"/>
      <c r="B33" s="36"/>
      <c r="C33" s="49"/>
      <c r="D33" s="35"/>
      <c r="E33" s="46"/>
      <c r="F33" s="48"/>
    </row>
    <row r="34" spans="1:6" ht="15">
      <c r="A34" s="46"/>
      <c r="B34" s="45"/>
      <c r="C34" s="45"/>
      <c r="D34" s="35"/>
      <c r="E34" s="35"/>
      <c r="F34" s="46"/>
    </row>
    <row r="35" spans="1:6" ht="15">
      <c r="A35" s="46"/>
      <c r="B35" s="45"/>
      <c r="C35" s="45"/>
      <c r="D35" s="46"/>
      <c r="E35" s="35"/>
      <c r="F35" s="46"/>
    </row>
    <row r="36" spans="1:6" ht="12.75">
      <c r="A36" s="94" t="s">
        <v>14</v>
      </c>
      <c r="B36" s="95"/>
      <c r="C36" s="95"/>
      <c r="D36" s="95"/>
      <c r="E36" s="95"/>
      <c r="F36" s="96"/>
    </row>
    <row r="37" spans="1:6" ht="12.75">
      <c r="A37" s="97" t="s">
        <v>27</v>
      </c>
      <c r="B37" s="98"/>
      <c r="C37" s="99"/>
      <c r="D37" s="97" t="s">
        <v>28</v>
      </c>
      <c r="E37" s="98"/>
      <c r="F37" s="99"/>
    </row>
    <row r="38" spans="1:6" ht="12.75">
      <c r="A38" s="100"/>
      <c r="B38" s="101"/>
      <c r="C38" s="102"/>
      <c r="D38" s="100"/>
      <c r="E38" s="101"/>
      <c r="F38" s="102"/>
    </row>
    <row r="39" spans="1:6" ht="12.75">
      <c r="A39" s="81" t="s">
        <v>84</v>
      </c>
      <c r="B39" s="82"/>
      <c r="C39" s="83"/>
      <c r="D39" s="81" t="s">
        <v>83</v>
      </c>
      <c r="E39" s="87"/>
      <c r="F39" s="88"/>
    </row>
    <row r="40" spans="1:6" ht="12.75">
      <c r="A40" s="84"/>
      <c r="B40" s="85"/>
      <c r="C40" s="86"/>
      <c r="D40" s="89"/>
      <c r="E40" s="90"/>
      <c r="F40" s="91"/>
    </row>
    <row r="41" spans="1:6" ht="12.75">
      <c r="A41" s="103" t="s">
        <v>15</v>
      </c>
      <c r="B41" s="103"/>
      <c r="C41" s="103"/>
      <c r="D41" s="103"/>
      <c r="E41" s="103"/>
      <c r="F41" s="103"/>
    </row>
    <row r="42" spans="1:6" ht="12.75">
      <c r="A42" s="92">
        <v>45193</v>
      </c>
      <c r="B42" s="93"/>
      <c r="C42" s="93"/>
      <c r="D42" s="92">
        <v>45193</v>
      </c>
      <c r="E42" s="93"/>
      <c r="F42" s="93"/>
    </row>
    <row r="43" spans="1:6" ht="12.75">
      <c r="A43" s="93" t="s">
        <v>9</v>
      </c>
      <c r="B43" s="93"/>
      <c r="C43" s="93"/>
      <c r="D43" s="93" t="s">
        <v>10</v>
      </c>
      <c r="E43" s="93"/>
      <c r="F43" s="93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50" t="s">
        <v>32</v>
      </c>
      <c r="B45" s="51">
        <v>18</v>
      </c>
      <c r="C45" s="51">
        <f>ABS(18-B45)</f>
        <v>0</v>
      </c>
      <c r="D45" s="37" t="s">
        <v>29</v>
      </c>
      <c r="E45" s="37">
        <v>222</v>
      </c>
      <c r="F45" s="37">
        <f aca="true" t="shared" si="4" ref="F45:F55">ABS(222-E45)</f>
        <v>0</v>
      </c>
    </row>
    <row r="46" spans="1:6" ht="15">
      <c r="A46" s="37" t="s">
        <v>30</v>
      </c>
      <c r="B46" s="38">
        <v>18</v>
      </c>
      <c r="C46" s="38">
        <f aca="true" t="shared" si="5" ref="C46:C55">ABS(18-B46)</f>
        <v>0</v>
      </c>
      <c r="D46" s="35" t="s">
        <v>88</v>
      </c>
      <c r="E46" s="48">
        <v>235</v>
      </c>
      <c r="F46" s="48">
        <f t="shared" si="4"/>
        <v>13</v>
      </c>
    </row>
    <row r="47" spans="1:6" ht="15">
      <c r="A47" s="50" t="s">
        <v>87</v>
      </c>
      <c r="B47" s="51">
        <v>18</v>
      </c>
      <c r="C47" s="51">
        <f t="shared" si="5"/>
        <v>0</v>
      </c>
      <c r="D47" s="46" t="s">
        <v>90</v>
      </c>
      <c r="E47" s="35">
        <v>249</v>
      </c>
      <c r="F47" s="48">
        <f t="shared" si="4"/>
        <v>27</v>
      </c>
    </row>
    <row r="48" spans="1:6" ht="15">
      <c r="A48" s="35" t="s">
        <v>88</v>
      </c>
      <c r="B48" s="36">
        <v>16</v>
      </c>
      <c r="C48" s="49">
        <f t="shared" si="5"/>
        <v>2</v>
      </c>
      <c r="D48" s="52" t="s">
        <v>30</v>
      </c>
      <c r="E48" s="48">
        <v>250</v>
      </c>
      <c r="F48" s="48">
        <f t="shared" si="4"/>
        <v>28</v>
      </c>
    </row>
    <row r="49" spans="1:6" ht="15">
      <c r="A49" s="46" t="s">
        <v>29</v>
      </c>
      <c r="B49" s="31">
        <v>16</v>
      </c>
      <c r="C49" s="49">
        <f t="shared" si="5"/>
        <v>2</v>
      </c>
      <c r="D49" s="35" t="s">
        <v>34</v>
      </c>
      <c r="E49" s="35">
        <v>254</v>
      </c>
      <c r="F49" s="48">
        <f t="shared" si="4"/>
        <v>32</v>
      </c>
    </row>
    <row r="50" spans="1:6" ht="15">
      <c r="A50" s="35" t="s">
        <v>86</v>
      </c>
      <c r="B50" s="36">
        <v>16</v>
      </c>
      <c r="C50" s="49">
        <f t="shared" si="5"/>
        <v>2</v>
      </c>
      <c r="D50" s="48" t="s">
        <v>89</v>
      </c>
      <c r="E50" s="35">
        <v>285</v>
      </c>
      <c r="F50" s="48">
        <f t="shared" si="4"/>
        <v>63</v>
      </c>
    </row>
    <row r="51" spans="1:6" ht="15">
      <c r="A51" s="46" t="s">
        <v>90</v>
      </c>
      <c r="B51" s="45">
        <v>16</v>
      </c>
      <c r="C51" s="49">
        <f t="shared" si="5"/>
        <v>2</v>
      </c>
      <c r="D51" s="35" t="s">
        <v>86</v>
      </c>
      <c r="E51" s="48">
        <v>150</v>
      </c>
      <c r="F51" s="48">
        <f t="shared" si="4"/>
        <v>72</v>
      </c>
    </row>
    <row r="52" spans="1:6" ht="15">
      <c r="A52" s="48" t="s">
        <v>89</v>
      </c>
      <c r="B52" s="36">
        <v>15</v>
      </c>
      <c r="C52" s="49">
        <f t="shared" si="5"/>
        <v>3</v>
      </c>
      <c r="D52" s="46" t="s">
        <v>35</v>
      </c>
      <c r="E52" s="35">
        <v>300</v>
      </c>
      <c r="F52" s="48">
        <f t="shared" si="4"/>
        <v>78</v>
      </c>
    </row>
    <row r="53" spans="1:6" ht="15">
      <c r="A53" s="48" t="s">
        <v>80</v>
      </c>
      <c r="B53" s="49">
        <v>14</v>
      </c>
      <c r="C53" s="49">
        <f t="shared" si="5"/>
        <v>4</v>
      </c>
      <c r="D53" s="52" t="s">
        <v>32</v>
      </c>
      <c r="E53" s="48">
        <v>138</v>
      </c>
      <c r="F53" s="48">
        <f t="shared" si="4"/>
        <v>84</v>
      </c>
    </row>
    <row r="54" spans="1:6" ht="15">
      <c r="A54" s="35" t="s">
        <v>34</v>
      </c>
      <c r="B54" s="36">
        <v>14</v>
      </c>
      <c r="C54" s="49">
        <f t="shared" si="5"/>
        <v>4</v>
      </c>
      <c r="D54" s="52" t="s">
        <v>87</v>
      </c>
      <c r="E54" s="46">
        <v>44</v>
      </c>
      <c r="F54" s="48">
        <f t="shared" si="4"/>
        <v>178</v>
      </c>
    </row>
    <row r="55" spans="1:6" ht="15">
      <c r="A55" s="46" t="s">
        <v>35</v>
      </c>
      <c r="B55" s="45">
        <v>14</v>
      </c>
      <c r="C55" s="49">
        <f t="shared" si="5"/>
        <v>4</v>
      </c>
      <c r="D55" s="48" t="s">
        <v>80</v>
      </c>
      <c r="E55" s="46">
        <v>750</v>
      </c>
      <c r="F55" s="48">
        <f t="shared" si="4"/>
        <v>528</v>
      </c>
    </row>
    <row r="56" spans="1:6" ht="12.75">
      <c r="A56" s="94" t="s">
        <v>14</v>
      </c>
      <c r="B56" s="95"/>
      <c r="C56" s="95"/>
      <c r="D56" s="95"/>
      <c r="E56" s="95"/>
      <c r="F56" s="96"/>
    </row>
    <row r="57" spans="1:6" ht="12.75">
      <c r="A57" s="97" t="s">
        <v>27</v>
      </c>
      <c r="B57" s="98"/>
      <c r="C57" s="99"/>
      <c r="D57" s="97" t="s">
        <v>28</v>
      </c>
      <c r="E57" s="98"/>
      <c r="F57" s="99"/>
    </row>
    <row r="58" spans="1:6" ht="12.75">
      <c r="A58" s="100"/>
      <c r="B58" s="101"/>
      <c r="C58" s="102"/>
      <c r="D58" s="100"/>
      <c r="E58" s="101"/>
      <c r="F58" s="102"/>
    </row>
    <row r="59" spans="1:6" ht="12.75">
      <c r="A59" s="81" t="s">
        <v>92</v>
      </c>
      <c r="B59" s="82"/>
      <c r="C59" s="83"/>
      <c r="D59" s="81" t="s">
        <v>91</v>
      </c>
      <c r="E59" s="87"/>
      <c r="F59" s="88"/>
    </row>
    <row r="60" spans="1:6" ht="12.75">
      <c r="A60" s="84"/>
      <c r="B60" s="85"/>
      <c r="C60" s="86"/>
      <c r="D60" s="89"/>
      <c r="E60" s="90"/>
      <c r="F60" s="91"/>
    </row>
    <row r="61" spans="1:6" ht="12.75">
      <c r="A61" s="103" t="s">
        <v>15</v>
      </c>
      <c r="B61" s="103"/>
      <c r="C61" s="103"/>
      <c r="D61" s="103"/>
      <c r="E61" s="103"/>
      <c r="F61" s="103"/>
    </row>
    <row r="62" spans="1:6" ht="12.75">
      <c r="A62" s="92">
        <v>45207</v>
      </c>
      <c r="B62" s="93"/>
      <c r="C62" s="93"/>
      <c r="D62" s="92">
        <v>45207</v>
      </c>
      <c r="E62" s="93"/>
      <c r="F62" s="93"/>
    </row>
    <row r="63" spans="1:6" ht="12.75">
      <c r="A63" s="93" t="s">
        <v>9</v>
      </c>
      <c r="B63" s="93"/>
      <c r="C63" s="93"/>
      <c r="D63" s="93" t="s">
        <v>10</v>
      </c>
      <c r="E63" s="93"/>
      <c r="F63" s="93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37" t="s">
        <v>29</v>
      </c>
      <c r="B65" s="38">
        <v>1996</v>
      </c>
      <c r="C65" s="38">
        <f aca="true" t="shared" si="6" ref="C65:C76">ABS(1994-B65)</f>
        <v>2</v>
      </c>
      <c r="D65" s="37" t="s">
        <v>90</v>
      </c>
      <c r="E65" s="37">
        <v>874</v>
      </c>
      <c r="F65" s="37">
        <f aca="true" t="shared" si="7" ref="F65:F76">ABS(680-E65)</f>
        <v>194</v>
      </c>
    </row>
    <row r="66" spans="1:6" ht="15">
      <c r="A66" s="35" t="s">
        <v>97</v>
      </c>
      <c r="B66" s="36">
        <v>1997</v>
      </c>
      <c r="C66" s="53">
        <f t="shared" si="6"/>
        <v>3</v>
      </c>
      <c r="D66" s="46" t="s">
        <v>100</v>
      </c>
      <c r="E66" s="48">
        <v>301</v>
      </c>
      <c r="F66" s="48">
        <f t="shared" si="7"/>
        <v>379</v>
      </c>
    </row>
    <row r="67" spans="1:6" ht="15">
      <c r="A67" s="52" t="s">
        <v>32</v>
      </c>
      <c r="B67" s="53">
        <v>1998</v>
      </c>
      <c r="C67" s="53">
        <f t="shared" si="6"/>
        <v>4</v>
      </c>
      <c r="D67" s="46" t="s">
        <v>35</v>
      </c>
      <c r="E67" s="46">
        <v>185</v>
      </c>
      <c r="F67" s="48">
        <f t="shared" si="7"/>
        <v>495</v>
      </c>
    </row>
    <row r="68" spans="1:6" ht="15">
      <c r="A68" s="48" t="s">
        <v>96</v>
      </c>
      <c r="B68" s="49">
        <v>1989</v>
      </c>
      <c r="C68" s="53">
        <f t="shared" si="6"/>
        <v>5</v>
      </c>
      <c r="D68" s="52" t="s">
        <v>32</v>
      </c>
      <c r="E68" s="35">
        <v>150</v>
      </c>
      <c r="F68" s="48">
        <f t="shared" si="7"/>
        <v>530</v>
      </c>
    </row>
    <row r="69" spans="1:6" ht="15">
      <c r="A69" s="35" t="s">
        <v>82</v>
      </c>
      <c r="B69" s="36">
        <v>1987</v>
      </c>
      <c r="C69" s="53">
        <f t="shared" si="6"/>
        <v>7</v>
      </c>
      <c r="D69" s="46" t="s">
        <v>29</v>
      </c>
      <c r="E69" s="48">
        <v>1250</v>
      </c>
      <c r="F69" s="48">
        <f t="shared" si="7"/>
        <v>570</v>
      </c>
    </row>
    <row r="70" spans="1:6" ht="15">
      <c r="A70" s="48" t="s">
        <v>90</v>
      </c>
      <c r="B70" s="36">
        <v>1986</v>
      </c>
      <c r="C70" s="53">
        <f t="shared" si="6"/>
        <v>8</v>
      </c>
      <c r="D70" s="35" t="s">
        <v>98</v>
      </c>
      <c r="E70" s="46">
        <v>107</v>
      </c>
      <c r="F70" s="48">
        <f t="shared" si="7"/>
        <v>573</v>
      </c>
    </row>
    <row r="71" spans="1:6" ht="15">
      <c r="A71" s="46" t="s">
        <v>100</v>
      </c>
      <c r="B71" s="45">
        <v>1985</v>
      </c>
      <c r="C71" s="53">
        <f t="shared" si="6"/>
        <v>9</v>
      </c>
      <c r="D71" s="52" t="s">
        <v>94</v>
      </c>
      <c r="E71" s="35">
        <v>98</v>
      </c>
      <c r="F71" s="48">
        <f t="shared" si="7"/>
        <v>582</v>
      </c>
    </row>
    <row r="72" spans="1:6" ht="15">
      <c r="A72" s="52" t="s">
        <v>94</v>
      </c>
      <c r="B72" s="53">
        <v>1982</v>
      </c>
      <c r="C72" s="53">
        <f t="shared" si="6"/>
        <v>12</v>
      </c>
      <c r="D72" s="48" t="s">
        <v>95</v>
      </c>
      <c r="E72" s="48">
        <v>47</v>
      </c>
      <c r="F72" s="48">
        <f t="shared" si="7"/>
        <v>633</v>
      </c>
    </row>
    <row r="73" spans="1:6" ht="15">
      <c r="A73" s="48" t="s">
        <v>95</v>
      </c>
      <c r="B73" s="49">
        <v>1974</v>
      </c>
      <c r="C73" s="53">
        <f t="shared" si="6"/>
        <v>20</v>
      </c>
      <c r="D73" s="35" t="s">
        <v>99</v>
      </c>
      <c r="E73" s="46">
        <v>37</v>
      </c>
      <c r="F73" s="48">
        <f t="shared" si="7"/>
        <v>643</v>
      </c>
    </row>
    <row r="74" spans="1:6" ht="15">
      <c r="A74" s="46" t="s">
        <v>35</v>
      </c>
      <c r="B74" s="45">
        <v>1974</v>
      </c>
      <c r="C74" s="53">
        <f t="shared" si="6"/>
        <v>20</v>
      </c>
      <c r="D74" s="35" t="s">
        <v>97</v>
      </c>
      <c r="E74" s="48">
        <v>1368</v>
      </c>
      <c r="F74" s="48">
        <f t="shared" si="7"/>
        <v>688</v>
      </c>
    </row>
    <row r="75" spans="1:6" ht="15">
      <c r="A75" s="35" t="s">
        <v>98</v>
      </c>
      <c r="B75" s="36">
        <v>1973</v>
      </c>
      <c r="C75" s="53">
        <f t="shared" si="6"/>
        <v>21</v>
      </c>
      <c r="D75" s="35" t="s">
        <v>82</v>
      </c>
      <c r="E75" s="35">
        <v>2649</v>
      </c>
      <c r="F75" s="48">
        <f t="shared" si="7"/>
        <v>1969</v>
      </c>
    </row>
    <row r="76" spans="1:6" ht="15">
      <c r="A76" s="35" t="s">
        <v>99</v>
      </c>
      <c r="B76" s="36">
        <v>0</v>
      </c>
      <c r="C76" s="53">
        <f t="shared" si="6"/>
        <v>1994</v>
      </c>
      <c r="D76" s="48" t="s">
        <v>96</v>
      </c>
      <c r="E76" s="48">
        <v>6000</v>
      </c>
      <c r="F76" s="48">
        <f t="shared" si="7"/>
        <v>5320</v>
      </c>
    </row>
    <row r="77" spans="1:6" ht="12.75">
      <c r="A77" s="94" t="s">
        <v>14</v>
      </c>
      <c r="B77" s="95"/>
      <c r="C77" s="95"/>
      <c r="D77" s="95"/>
      <c r="E77" s="95"/>
      <c r="F77" s="96"/>
    </row>
    <row r="78" spans="1:6" ht="12.75">
      <c r="A78" s="97" t="s">
        <v>27</v>
      </c>
      <c r="B78" s="98"/>
      <c r="C78" s="99"/>
      <c r="D78" s="97" t="s">
        <v>28</v>
      </c>
      <c r="E78" s="98"/>
      <c r="F78" s="99"/>
    </row>
    <row r="79" spans="1:6" ht="12.75">
      <c r="A79" s="100"/>
      <c r="B79" s="101"/>
      <c r="C79" s="102"/>
      <c r="D79" s="100"/>
      <c r="E79" s="101"/>
      <c r="F79" s="102"/>
    </row>
    <row r="80" spans="1:6" ht="12.75">
      <c r="A80" s="81" t="s">
        <v>102</v>
      </c>
      <c r="B80" s="82"/>
      <c r="C80" s="83"/>
      <c r="D80" s="81" t="s">
        <v>101</v>
      </c>
      <c r="E80" s="87"/>
      <c r="F80" s="88"/>
    </row>
    <row r="81" spans="1:6" ht="12.75">
      <c r="A81" s="84"/>
      <c r="B81" s="85"/>
      <c r="C81" s="86"/>
      <c r="D81" s="89"/>
      <c r="E81" s="90"/>
      <c r="F81" s="91"/>
    </row>
    <row r="82" spans="1:6" ht="12.75">
      <c r="A82" s="103" t="s">
        <v>15</v>
      </c>
      <c r="B82" s="103"/>
      <c r="C82" s="103"/>
      <c r="D82" s="103"/>
      <c r="E82" s="103"/>
      <c r="F82" s="103"/>
    </row>
    <row r="83" spans="1:6" ht="12.75">
      <c r="A83" s="92">
        <v>45214</v>
      </c>
      <c r="B83" s="93"/>
      <c r="C83" s="93"/>
      <c r="D83" s="92">
        <v>45214</v>
      </c>
      <c r="E83" s="93"/>
      <c r="F83" s="93"/>
    </row>
    <row r="84" spans="1:6" ht="12.75">
      <c r="A84" s="93" t="s">
        <v>9</v>
      </c>
      <c r="B84" s="93"/>
      <c r="C84" s="93"/>
      <c r="D84" s="93" t="s">
        <v>10</v>
      </c>
      <c r="E84" s="93"/>
      <c r="F84" s="93"/>
    </row>
    <row r="85" spans="1:6" ht="12.75">
      <c r="A85" s="25" t="s">
        <v>1</v>
      </c>
      <c r="B85" s="25" t="s">
        <v>12</v>
      </c>
      <c r="C85" s="25" t="s">
        <v>13</v>
      </c>
      <c r="D85" s="25"/>
      <c r="E85" s="25" t="s">
        <v>12</v>
      </c>
      <c r="F85" s="25" t="s">
        <v>13</v>
      </c>
    </row>
    <row r="86" spans="1:6" ht="15">
      <c r="A86" s="37" t="s">
        <v>107</v>
      </c>
      <c r="B86" s="38">
        <v>450</v>
      </c>
      <c r="C86" s="38">
        <f aca="true" t="shared" si="8" ref="C86:C92">ABS(370-B86)</f>
        <v>80</v>
      </c>
      <c r="D86" s="37" t="s">
        <v>106</v>
      </c>
      <c r="E86" s="37">
        <v>116</v>
      </c>
      <c r="F86" s="37">
        <f aca="true" t="shared" si="9" ref="F86:F92">ABS(136-E86)</f>
        <v>20</v>
      </c>
    </row>
    <row r="87" spans="1:6" ht="15">
      <c r="A87" s="46" t="s">
        <v>35</v>
      </c>
      <c r="B87" s="45">
        <v>285</v>
      </c>
      <c r="C87" s="53">
        <f t="shared" si="8"/>
        <v>85</v>
      </c>
      <c r="D87" s="48" t="s">
        <v>30</v>
      </c>
      <c r="E87" s="48">
        <v>23.5</v>
      </c>
      <c r="F87" s="48">
        <f t="shared" si="9"/>
        <v>112.5</v>
      </c>
    </row>
    <row r="88" spans="1:6" ht="15">
      <c r="A88" s="35" t="s">
        <v>106</v>
      </c>
      <c r="B88" s="36">
        <v>261</v>
      </c>
      <c r="C88" s="53">
        <f t="shared" si="8"/>
        <v>109</v>
      </c>
      <c r="D88" s="52" t="s">
        <v>32</v>
      </c>
      <c r="E88" s="48">
        <v>22</v>
      </c>
      <c r="F88" s="48">
        <f t="shared" si="9"/>
        <v>114</v>
      </c>
    </row>
    <row r="89" spans="1:6" ht="15">
      <c r="A89" s="35" t="s">
        <v>104</v>
      </c>
      <c r="B89" s="36">
        <v>212</v>
      </c>
      <c r="C89" s="53">
        <f t="shared" si="8"/>
        <v>158</v>
      </c>
      <c r="D89" s="46" t="s">
        <v>35</v>
      </c>
      <c r="E89" s="48">
        <v>20.5</v>
      </c>
      <c r="F89" s="48">
        <f t="shared" si="9"/>
        <v>115.5</v>
      </c>
    </row>
    <row r="90" spans="1:6" ht="15">
      <c r="A90" s="52" t="s">
        <v>32</v>
      </c>
      <c r="B90" s="53">
        <v>600</v>
      </c>
      <c r="C90" s="53">
        <f t="shared" si="8"/>
        <v>230</v>
      </c>
      <c r="D90" s="35" t="s">
        <v>104</v>
      </c>
      <c r="E90" s="35">
        <v>20</v>
      </c>
      <c r="F90" s="48">
        <f t="shared" si="9"/>
        <v>116</v>
      </c>
    </row>
    <row r="91" spans="1:11" ht="15">
      <c r="A91" s="48" t="s">
        <v>105</v>
      </c>
      <c r="B91" s="49">
        <v>124</v>
      </c>
      <c r="C91" s="53">
        <f t="shared" si="8"/>
        <v>246</v>
      </c>
      <c r="D91" s="48" t="s">
        <v>105</v>
      </c>
      <c r="E91" s="46">
        <v>15</v>
      </c>
      <c r="F91" s="48">
        <f t="shared" si="9"/>
        <v>121</v>
      </c>
      <c r="K91" s="55"/>
    </row>
    <row r="92" spans="1:6" ht="15">
      <c r="A92" s="48" t="s">
        <v>29</v>
      </c>
      <c r="B92" s="49">
        <v>42</v>
      </c>
      <c r="C92" s="53">
        <f t="shared" si="8"/>
        <v>328</v>
      </c>
      <c r="D92" s="48" t="s">
        <v>29</v>
      </c>
      <c r="E92" s="35">
        <v>7</v>
      </c>
      <c r="F92" s="48">
        <f t="shared" si="9"/>
        <v>129</v>
      </c>
    </row>
    <row r="93" spans="1:6" ht="15">
      <c r="A93" s="48"/>
      <c r="B93" s="36"/>
      <c r="C93" s="53"/>
      <c r="D93" s="48"/>
      <c r="E93" s="48"/>
      <c r="F93" s="48"/>
    </row>
    <row r="94" spans="1:6" ht="15">
      <c r="A94" s="46"/>
      <c r="B94" s="45"/>
      <c r="C94" s="53"/>
      <c r="D94" s="35"/>
      <c r="E94" s="46"/>
      <c r="F94" s="48"/>
    </row>
    <row r="95" spans="1:6" ht="15">
      <c r="A95" s="52"/>
      <c r="B95" s="53"/>
      <c r="C95" s="53"/>
      <c r="D95" s="35"/>
      <c r="E95" s="48"/>
      <c r="F95" s="48"/>
    </row>
    <row r="96" spans="1:6" ht="15">
      <c r="A96" s="48"/>
      <c r="B96" s="49"/>
      <c r="C96" s="53"/>
      <c r="D96" s="35"/>
      <c r="E96" s="35"/>
      <c r="F96" s="48"/>
    </row>
    <row r="97" spans="1:6" ht="15">
      <c r="A97" s="35"/>
      <c r="B97" s="36"/>
      <c r="C97" s="53"/>
      <c r="D97" s="48"/>
      <c r="E97" s="48"/>
      <c r="F97" s="48"/>
    </row>
    <row r="98" spans="1:6" ht="12.75">
      <c r="A98" s="94" t="s">
        <v>14</v>
      </c>
      <c r="B98" s="95"/>
      <c r="C98" s="95"/>
      <c r="D98" s="95"/>
      <c r="E98" s="95"/>
      <c r="F98" s="96"/>
    </row>
    <row r="99" spans="1:6" ht="12.75">
      <c r="A99" s="97" t="s">
        <v>27</v>
      </c>
      <c r="B99" s="98"/>
      <c r="C99" s="99"/>
      <c r="D99" s="97" t="s">
        <v>28</v>
      </c>
      <c r="E99" s="98"/>
      <c r="F99" s="99"/>
    </row>
    <row r="100" spans="1:6" ht="12.75">
      <c r="A100" s="100"/>
      <c r="B100" s="101"/>
      <c r="C100" s="102"/>
      <c r="D100" s="100"/>
      <c r="E100" s="101"/>
      <c r="F100" s="102"/>
    </row>
    <row r="101" spans="1:6" ht="12.75">
      <c r="A101" s="81" t="s">
        <v>109</v>
      </c>
      <c r="B101" s="82"/>
      <c r="C101" s="83"/>
      <c r="D101" s="81" t="s">
        <v>108</v>
      </c>
      <c r="E101" s="87"/>
      <c r="F101" s="88"/>
    </row>
    <row r="102" spans="1:6" ht="12.75">
      <c r="A102" s="84"/>
      <c r="B102" s="85"/>
      <c r="C102" s="86"/>
      <c r="D102" s="89"/>
      <c r="E102" s="90"/>
      <c r="F102" s="91"/>
    </row>
    <row r="103" spans="1:6" ht="12.75">
      <c r="A103" s="92">
        <v>45228</v>
      </c>
      <c r="B103" s="93"/>
      <c r="C103" s="93"/>
      <c r="D103" s="92" t="s">
        <v>113</v>
      </c>
      <c r="E103" s="93"/>
      <c r="F103" s="93"/>
    </row>
    <row r="104" spans="1:6" ht="12.75">
      <c r="A104" s="93" t="s">
        <v>9</v>
      </c>
      <c r="B104" s="93"/>
      <c r="C104" s="93"/>
      <c r="D104" s="93" t="s">
        <v>10</v>
      </c>
      <c r="E104" s="93"/>
      <c r="F104" s="93"/>
    </row>
    <row r="105" spans="1:6" ht="12.75">
      <c r="A105" s="56" t="s">
        <v>1</v>
      </c>
      <c r="B105" s="56" t="s">
        <v>12</v>
      </c>
      <c r="C105" s="56" t="s">
        <v>13</v>
      </c>
      <c r="D105" s="25"/>
      <c r="E105" s="25" t="s">
        <v>12</v>
      </c>
      <c r="F105" s="25" t="s">
        <v>13</v>
      </c>
    </row>
    <row r="106" spans="1:6" ht="15">
      <c r="A106" s="37" t="s">
        <v>30</v>
      </c>
      <c r="B106" s="38">
        <v>7.1</v>
      </c>
      <c r="C106" s="38">
        <f aca="true" t="shared" si="10" ref="C106:C115">ABS(9.1-B106)</f>
        <v>2</v>
      </c>
      <c r="D106" s="37" t="s">
        <v>116</v>
      </c>
      <c r="E106" s="37">
        <v>2.2</v>
      </c>
      <c r="F106" s="37">
        <f aca="true" t="shared" si="11" ref="F106:F115">ABS(1.9-E106)</f>
        <v>0.30000000000000027</v>
      </c>
    </row>
    <row r="107" spans="1:6" ht="15">
      <c r="A107" s="48" t="s">
        <v>105</v>
      </c>
      <c r="B107" s="49">
        <v>6.9</v>
      </c>
      <c r="C107" s="49">
        <f t="shared" si="10"/>
        <v>2.1999999999999993</v>
      </c>
      <c r="D107" s="46" t="s">
        <v>35</v>
      </c>
      <c r="E107" s="46">
        <v>2.4</v>
      </c>
      <c r="F107" s="48">
        <f t="shared" si="11"/>
        <v>0.5</v>
      </c>
    </row>
    <row r="108" spans="1:6" ht="15">
      <c r="A108" s="52" t="s">
        <v>118</v>
      </c>
      <c r="B108" s="53">
        <v>13.1</v>
      </c>
      <c r="C108" s="49">
        <f t="shared" si="10"/>
        <v>4</v>
      </c>
      <c r="D108" s="46" t="s">
        <v>117</v>
      </c>
      <c r="E108" s="46">
        <v>3.2</v>
      </c>
      <c r="F108" s="48">
        <f t="shared" si="11"/>
        <v>1.3000000000000003</v>
      </c>
    </row>
    <row r="109" spans="1:6" ht="15">
      <c r="A109" s="48" t="s">
        <v>29</v>
      </c>
      <c r="B109" s="49">
        <v>4.2</v>
      </c>
      <c r="C109" s="49">
        <f t="shared" si="10"/>
        <v>4.8999999999999995</v>
      </c>
      <c r="D109" s="48" t="s">
        <v>29</v>
      </c>
      <c r="E109" s="48">
        <v>4.2</v>
      </c>
      <c r="F109" s="48">
        <f t="shared" si="11"/>
        <v>2.3000000000000003</v>
      </c>
    </row>
    <row r="110" spans="1:6" ht="15">
      <c r="A110" s="35" t="s">
        <v>115</v>
      </c>
      <c r="B110" s="36">
        <v>3.6</v>
      </c>
      <c r="C110" s="49">
        <f t="shared" si="10"/>
        <v>5.5</v>
      </c>
      <c r="D110" s="35" t="s">
        <v>115</v>
      </c>
      <c r="E110" s="35">
        <v>6.4</v>
      </c>
      <c r="F110" s="48">
        <f t="shared" si="11"/>
        <v>4.5</v>
      </c>
    </row>
    <row r="111" spans="1:6" ht="15">
      <c r="A111" s="46" t="s">
        <v>35</v>
      </c>
      <c r="B111" s="45">
        <v>3.1</v>
      </c>
      <c r="C111" s="49">
        <f t="shared" si="10"/>
        <v>6</v>
      </c>
      <c r="D111" s="52" t="s">
        <v>32</v>
      </c>
      <c r="E111" s="48">
        <v>7.2</v>
      </c>
      <c r="F111" s="48">
        <f t="shared" si="11"/>
        <v>5.300000000000001</v>
      </c>
    </row>
    <row r="112" spans="1:6" ht="15">
      <c r="A112" s="48" t="s">
        <v>116</v>
      </c>
      <c r="B112" s="36">
        <v>2.7</v>
      </c>
      <c r="C112" s="49">
        <f t="shared" si="10"/>
        <v>6.3999999999999995</v>
      </c>
      <c r="D112" s="52" t="s">
        <v>118</v>
      </c>
      <c r="E112" s="48">
        <v>13.1</v>
      </c>
      <c r="F112" s="48">
        <f t="shared" si="11"/>
        <v>11.2</v>
      </c>
    </row>
    <row r="113" spans="1:6" ht="15">
      <c r="A113" s="35" t="s">
        <v>114</v>
      </c>
      <c r="B113" s="36">
        <v>1.5</v>
      </c>
      <c r="C113" s="49">
        <f t="shared" si="10"/>
        <v>7.6</v>
      </c>
      <c r="D113" s="48" t="s">
        <v>30</v>
      </c>
      <c r="E113" s="48">
        <v>16</v>
      </c>
      <c r="F113" s="48">
        <f t="shared" si="11"/>
        <v>14.1</v>
      </c>
    </row>
    <row r="114" spans="1:6" ht="15">
      <c r="A114" s="46" t="s">
        <v>117</v>
      </c>
      <c r="B114" s="45">
        <v>1.2</v>
      </c>
      <c r="C114" s="49">
        <f t="shared" si="10"/>
        <v>7.8999999999999995</v>
      </c>
      <c r="D114" s="48" t="s">
        <v>105</v>
      </c>
      <c r="E114" s="48">
        <v>35</v>
      </c>
      <c r="F114" s="48">
        <f t="shared" si="11"/>
        <v>33.1</v>
      </c>
    </row>
    <row r="115" spans="1:6" ht="15">
      <c r="A115" s="52" t="s">
        <v>32</v>
      </c>
      <c r="B115" s="53">
        <v>50.5</v>
      </c>
      <c r="C115" s="49">
        <f t="shared" si="10"/>
        <v>41.4</v>
      </c>
      <c r="D115" s="35" t="s">
        <v>114</v>
      </c>
      <c r="E115" s="48">
        <v>150</v>
      </c>
      <c r="F115" s="48">
        <f t="shared" si="11"/>
        <v>148.1</v>
      </c>
    </row>
    <row r="116" spans="1:6" ht="15">
      <c r="A116" s="48"/>
      <c r="B116" s="49"/>
      <c r="C116" s="53"/>
      <c r="D116" s="35"/>
      <c r="E116" s="35"/>
      <c r="F116" s="48"/>
    </row>
    <row r="117" spans="1:6" ht="15">
      <c r="A117" s="35"/>
      <c r="B117" s="36"/>
      <c r="C117" s="53"/>
      <c r="D117" s="48"/>
      <c r="E117" s="48"/>
      <c r="F117" s="48"/>
    </row>
    <row r="118" spans="1:6" ht="12.75">
      <c r="A118" s="94" t="s">
        <v>14</v>
      </c>
      <c r="B118" s="95"/>
      <c r="C118" s="95"/>
      <c r="D118" s="95"/>
      <c r="E118" s="95"/>
      <c r="F118" s="96"/>
    </row>
    <row r="119" spans="1:6" ht="12.75">
      <c r="A119" s="97" t="s">
        <v>27</v>
      </c>
      <c r="B119" s="98"/>
      <c r="C119" s="99"/>
      <c r="D119" s="97" t="s">
        <v>28</v>
      </c>
      <c r="E119" s="98"/>
      <c r="F119" s="99"/>
    </row>
    <row r="120" spans="1:6" ht="12.75">
      <c r="A120" s="100"/>
      <c r="B120" s="101"/>
      <c r="C120" s="102"/>
      <c r="D120" s="100"/>
      <c r="E120" s="101"/>
      <c r="F120" s="102"/>
    </row>
    <row r="121" spans="1:6" ht="12.75">
      <c r="A121" s="81" t="s">
        <v>120</v>
      </c>
      <c r="B121" s="82"/>
      <c r="C121" s="83"/>
      <c r="D121" s="81" t="s">
        <v>119</v>
      </c>
      <c r="E121" s="87"/>
      <c r="F121" s="88"/>
    </row>
    <row r="122" spans="1:6" ht="12.75">
      <c r="A122" s="84"/>
      <c r="B122" s="85"/>
      <c r="C122" s="86"/>
      <c r="D122" s="89"/>
      <c r="E122" s="90"/>
      <c r="F122" s="91"/>
    </row>
    <row r="123" spans="1:6" ht="12.75">
      <c r="A123" s="92">
        <v>45228</v>
      </c>
      <c r="B123" s="93"/>
      <c r="C123" s="93"/>
      <c r="D123" s="92" t="s">
        <v>113</v>
      </c>
      <c r="E123" s="93"/>
      <c r="F123" s="93"/>
    </row>
    <row r="124" spans="1:6" ht="12.75">
      <c r="A124" s="93" t="s">
        <v>9</v>
      </c>
      <c r="B124" s="93"/>
      <c r="C124" s="93"/>
      <c r="D124" s="93" t="s">
        <v>10</v>
      </c>
      <c r="E124" s="93"/>
      <c r="F124" s="93"/>
    </row>
    <row r="125" spans="1:6" ht="12.75">
      <c r="A125" s="56" t="s">
        <v>1</v>
      </c>
      <c r="B125" s="56" t="s">
        <v>12</v>
      </c>
      <c r="C125" s="56" t="s">
        <v>13</v>
      </c>
      <c r="D125" s="25"/>
      <c r="E125" s="25" t="s">
        <v>12</v>
      </c>
      <c r="F125" s="25" t="s">
        <v>13</v>
      </c>
    </row>
    <row r="126" spans="1:6" ht="15">
      <c r="A126" s="37" t="s">
        <v>128</v>
      </c>
      <c r="B126" s="38">
        <v>43</v>
      </c>
      <c r="C126" s="38">
        <f aca="true" t="shared" si="12" ref="C126:C136">ABS(43-B126)</f>
        <v>0</v>
      </c>
      <c r="D126" s="37" t="s">
        <v>123</v>
      </c>
      <c r="E126" s="37">
        <v>6031</v>
      </c>
      <c r="F126" s="37">
        <f aca="true" t="shared" si="13" ref="F126:F136">ABS(6255-E126)</f>
        <v>224</v>
      </c>
    </row>
    <row r="127" spans="1:6" ht="15">
      <c r="A127" s="46" t="s">
        <v>105</v>
      </c>
      <c r="B127" s="45">
        <v>44</v>
      </c>
      <c r="C127" s="45">
        <f t="shared" si="12"/>
        <v>1</v>
      </c>
      <c r="D127" s="58" t="s">
        <v>127</v>
      </c>
      <c r="E127" s="46">
        <v>6000</v>
      </c>
      <c r="F127" s="46">
        <f t="shared" si="13"/>
        <v>255</v>
      </c>
    </row>
    <row r="128" spans="1:6" ht="15">
      <c r="A128" s="35" t="s">
        <v>124</v>
      </c>
      <c r="B128" s="36">
        <v>44</v>
      </c>
      <c r="C128" s="45">
        <f t="shared" si="12"/>
        <v>1</v>
      </c>
      <c r="D128" s="46" t="s">
        <v>29</v>
      </c>
      <c r="E128" s="46">
        <v>4200</v>
      </c>
      <c r="F128" s="46">
        <f t="shared" si="13"/>
        <v>2055</v>
      </c>
    </row>
    <row r="129" spans="1:6" ht="15">
      <c r="A129" s="46" t="s">
        <v>125</v>
      </c>
      <c r="B129" s="45">
        <v>42</v>
      </c>
      <c r="C129" s="45">
        <f t="shared" si="12"/>
        <v>1</v>
      </c>
      <c r="D129" s="46" t="s">
        <v>125</v>
      </c>
      <c r="E129" s="46">
        <v>2856</v>
      </c>
      <c r="F129" s="46">
        <f t="shared" si="13"/>
        <v>3399</v>
      </c>
    </row>
    <row r="130" spans="1:6" ht="15">
      <c r="A130" s="46" t="s">
        <v>123</v>
      </c>
      <c r="B130" s="45">
        <v>42</v>
      </c>
      <c r="C130" s="45">
        <f t="shared" si="12"/>
        <v>1</v>
      </c>
      <c r="D130" s="58" t="s">
        <v>32</v>
      </c>
      <c r="E130" s="46">
        <v>385</v>
      </c>
      <c r="F130" s="46">
        <f t="shared" si="13"/>
        <v>5870</v>
      </c>
    </row>
    <row r="131" spans="1:6" ht="15">
      <c r="A131" s="46" t="s">
        <v>126</v>
      </c>
      <c r="B131" s="36">
        <v>41</v>
      </c>
      <c r="C131" s="45">
        <f t="shared" si="12"/>
        <v>2</v>
      </c>
      <c r="D131" s="35" t="s">
        <v>128</v>
      </c>
      <c r="E131" s="46">
        <v>327</v>
      </c>
      <c r="F131" s="46">
        <f t="shared" si="13"/>
        <v>5928</v>
      </c>
    </row>
    <row r="132" spans="1:6" ht="15">
      <c r="A132" s="58" t="s">
        <v>127</v>
      </c>
      <c r="B132" s="59">
        <v>46</v>
      </c>
      <c r="C132" s="45">
        <f t="shared" si="12"/>
        <v>3</v>
      </c>
      <c r="D132" s="46" t="s">
        <v>90</v>
      </c>
      <c r="E132" s="35">
        <v>272</v>
      </c>
      <c r="F132" s="46">
        <f t="shared" si="13"/>
        <v>5983</v>
      </c>
    </row>
    <row r="133" spans="1:6" ht="15">
      <c r="A133" s="46" t="s">
        <v>30</v>
      </c>
      <c r="B133" s="45">
        <v>47</v>
      </c>
      <c r="C133" s="45">
        <f t="shared" si="12"/>
        <v>4</v>
      </c>
      <c r="D133" s="35" t="s">
        <v>124</v>
      </c>
      <c r="E133" s="46">
        <v>172</v>
      </c>
      <c r="F133" s="46">
        <f t="shared" si="13"/>
        <v>6083</v>
      </c>
    </row>
    <row r="134" spans="1:6" ht="15">
      <c r="A134" s="46" t="s">
        <v>29</v>
      </c>
      <c r="B134" s="45">
        <v>47</v>
      </c>
      <c r="C134" s="45">
        <f t="shared" si="12"/>
        <v>4</v>
      </c>
      <c r="D134" s="46" t="s">
        <v>105</v>
      </c>
      <c r="E134" s="46">
        <v>81</v>
      </c>
      <c r="F134" s="46">
        <f t="shared" si="13"/>
        <v>6174</v>
      </c>
    </row>
    <row r="135" spans="1:6" ht="15">
      <c r="A135" s="58" t="s">
        <v>32</v>
      </c>
      <c r="B135" s="59">
        <v>47</v>
      </c>
      <c r="C135" s="45">
        <f t="shared" si="12"/>
        <v>4</v>
      </c>
      <c r="D135" s="46" t="s">
        <v>126</v>
      </c>
      <c r="E135" s="46">
        <v>0</v>
      </c>
      <c r="F135" s="46">
        <f t="shared" si="13"/>
        <v>6255</v>
      </c>
    </row>
    <row r="136" spans="1:6" ht="15">
      <c r="A136" s="46" t="s">
        <v>90</v>
      </c>
      <c r="B136" s="45">
        <v>51</v>
      </c>
      <c r="C136" s="45">
        <f t="shared" si="12"/>
        <v>8</v>
      </c>
      <c r="D136" s="46" t="s">
        <v>30</v>
      </c>
      <c r="E136" s="46"/>
      <c r="F136" s="46">
        <f t="shared" si="13"/>
        <v>6255</v>
      </c>
    </row>
    <row r="137" spans="1:6" ht="15">
      <c r="A137" s="35"/>
      <c r="B137" s="36"/>
      <c r="C137" s="53"/>
      <c r="D137" s="48"/>
      <c r="E137" s="48"/>
      <c r="F137" s="48"/>
    </row>
    <row r="138" spans="1:6" ht="12.75">
      <c r="A138" s="94" t="s">
        <v>14</v>
      </c>
      <c r="B138" s="95"/>
      <c r="C138" s="95"/>
      <c r="D138" s="95"/>
      <c r="E138" s="95"/>
      <c r="F138" s="96"/>
    </row>
    <row r="139" spans="1:6" ht="12.75">
      <c r="A139" s="97" t="s">
        <v>27</v>
      </c>
      <c r="B139" s="98"/>
      <c r="C139" s="99"/>
      <c r="D139" s="97" t="s">
        <v>28</v>
      </c>
      <c r="E139" s="98"/>
      <c r="F139" s="99"/>
    </row>
    <row r="140" spans="1:6" ht="12.75">
      <c r="A140" s="100"/>
      <c r="B140" s="101"/>
      <c r="C140" s="102"/>
      <c r="D140" s="100"/>
      <c r="E140" s="101"/>
      <c r="F140" s="102"/>
    </row>
    <row r="141" spans="1:6" ht="12.75">
      <c r="A141" s="81" t="s">
        <v>130</v>
      </c>
      <c r="B141" s="82"/>
      <c r="C141" s="83"/>
      <c r="D141" s="81" t="s">
        <v>129</v>
      </c>
      <c r="E141" s="87"/>
      <c r="F141" s="88"/>
    </row>
    <row r="142" spans="1:6" ht="12.75">
      <c r="A142" s="84"/>
      <c r="B142" s="85"/>
      <c r="C142" s="86"/>
      <c r="D142" s="89"/>
      <c r="E142" s="90"/>
      <c r="F142" s="91"/>
    </row>
    <row r="143" spans="1:6" ht="12.75">
      <c r="A143" s="92">
        <v>44938</v>
      </c>
      <c r="B143" s="93"/>
      <c r="C143" s="93"/>
      <c r="D143" s="92">
        <v>44938</v>
      </c>
      <c r="E143" s="93"/>
      <c r="F143" s="93"/>
    </row>
    <row r="144" spans="1:6" ht="12.75">
      <c r="A144" s="93" t="s">
        <v>9</v>
      </c>
      <c r="B144" s="93"/>
      <c r="C144" s="93"/>
      <c r="D144" s="93" t="s">
        <v>10</v>
      </c>
      <c r="E144" s="93"/>
      <c r="F144" s="93"/>
    </row>
    <row r="145" spans="1:6" ht="12.75">
      <c r="A145" s="56" t="s">
        <v>1</v>
      </c>
      <c r="B145" s="56" t="s">
        <v>12</v>
      </c>
      <c r="C145" s="56" t="s">
        <v>13</v>
      </c>
      <c r="D145" s="25"/>
      <c r="E145" s="25" t="s">
        <v>12</v>
      </c>
      <c r="F145" s="25" t="s">
        <v>13</v>
      </c>
    </row>
    <row r="146" spans="1:6" ht="15">
      <c r="A146" s="46" t="s">
        <v>90</v>
      </c>
      <c r="B146" s="45">
        <v>31</v>
      </c>
      <c r="C146" s="49">
        <f>ABS(40-B146)</f>
        <v>9</v>
      </c>
      <c r="D146" s="37" t="s">
        <v>32</v>
      </c>
      <c r="E146" s="37">
        <v>6500</v>
      </c>
      <c r="F146" s="37">
        <f>ABS(6180-E146)</f>
        <v>320</v>
      </c>
    </row>
    <row r="147" spans="1:6" ht="15">
      <c r="A147" s="58" t="s">
        <v>32</v>
      </c>
      <c r="B147" s="59">
        <v>25</v>
      </c>
      <c r="C147" s="49">
        <f>ABS(40-B147)</f>
        <v>15</v>
      </c>
      <c r="D147" s="46" t="s">
        <v>136</v>
      </c>
      <c r="E147" s="46">
        <v>5557</v>
      </c>
      <c r="F147" s="48">
        <f>ABS(6180-E147)</f>
        <v>623</v>
      </c>
    </row>
    <row r="148" spans="1:6" ht="15">
      <c r="A148" s="46" t="s">
        <v>135</v>
      </c>
      <c r="B148" s="45">
        <v>24</v>
      </c>
      <c r="C148" s="49">
        <f>ABS(40-B148)</f>
        <v>16</v>
      </c>
      <c r="D148" s="46" t="s">
        <v>71</v>
      </c>
      <c r="E148" s="46">
        <v>7003</v>
      </c>
      <c r="F148" s="48">
        <f>ABS(6180-E148)</f>
        <v>823</v>
      </c>
    </row>
    <row r="149" spans="1:6" ht="15">
      <c r="A149" s="46" t="s">
        <v>134</v>
      </c>
      <c r="B149" s="45">
        <v>22</v>
      </c>
      <c r="C149" s="49">
        <f>ABS(40-B149)</f>
        <v>18</v>
      </c>
      <c r="D149" s="46" t="s">
        <v>90</v>
      </c>
      <c r="E149" s="46">
        <v>5250</v>
      </c>
      <c r="F149" s="48">
        <f>ABS(6180-E149)</f>
        <v>930</v>
      </c>
    </row>
    <row r="150" spans="1:6" ht="15">
      <c r="A150" s="46" t="s">
        <v>136</v>
      </c>
      <c r="B150" s="36">
        <v>21</v>
      </c>
      <c r="C150" s="49">
        <f>ABS(40-B150)</f>
        <v>19</v>
      </c>
      <c r="D150" s="35" t="s">
        <v>81</v>
      </c>
      <c r="E150" s="48">
        <v>7740</v>
      </c>
      <c r="F150" s="48">
        <f>ABS(6180-E150)</f>
        <v>1560</v>
      </c>
    </row>
    <row r="151" spans="1:6" ht="15">
      <c r="A151" s="37" t="s">
        <v>132</v>
      </c>
      <c r="B151" s="38">
        <v>20</v>
      </c>
      <c r="C151" s="38">
        <f>ABS(40-B151)</f>
        <v>20</v>
      </c>
      <c r="D151" s="46" t="s">
        <v>30</v>
      </c>
      <c r="E151" s="46">
        <v>4142</v>
      </c>
      <c r="F151" s="48">
        <f>ABS(6180-E151)</f>
        <v>2038</v>
      </c>
    </row>
    <row r="152" spans="1:6" ht="15">
      <c r="A152" s="58" t="s">
        <v>35</v>
      </c>
      <c r="B152" s="59">
        <v>20</v>
      </c>
      <c r="C152" s="49">
        <f>ABS(40-B152)</f>
        <v>20</v>
      </c>
      <c r="D152" s="35" t="s">
        <v>126</v>
      </c>
      <c r="E152" s="46">
        <v>8400</v>
      </c>
      <c r="F152" s="48">
        <f>ABS(6180-E152)</f>
        <v>2220</v>
      </c>
    </row>
    <row r="153" spans="1:6" ht="15">
      <c r="A153" s="46" t="s">
        <v>30</v>
      </c>
      <c r="B153" s="45">
        <v>18</v>
      </c>
      <c r="C153" s="49">
        <f>ABS(40-B153)</f>
        <v>22</v>
      </c>
      <c r="D153" s="46" t="s">
        <v>29</v>
      </c>
      <c r="E153" s="46">
        <v>3250</v>
      </c>
      <c r="F153" s="48">
        <f>ABS(6180-E153)</f>
        <v>2930</v>
      </c>
    </row>
    <row r="154" spans="1:6" ht="15">
      <c r="A154" s="46" t="s">
        <v>71</v>
      </c>
      <c r="B154" s="45">
        <v>17</v>
      </c>
      <c r="C154" s="49">
        <f>ABS(40-B154)</f>
        <v>23</v>
      </c>
      <c r="D154" s="46" t="s">
        <v>135</v>
      </c>
      <c r="E154" s="46">
        <v>2500</v>
      </c>
      <c r="F154" s="48">
        <f>ABS(6180-E154)</f>
        <v>3680</v>
      </c>
    </row>
    <row r="155" spans="1:6" ht="15">
      <c r="A155" s="35" t="s">
        <v>81</v>
      </c>
      <c r="B155" s="36">
        <v>13</v>
      </c>
      <c r="C155" s="49">
        <f>ABS(40-B155)</f>
        <v>27</v>
      </c>
      <c r="D155" s="58" t="s">
        <v>35</v>
      </c>
      <c r="E155" s="35">
        <v>655</v>
      </c>
      <c r="F155" s="48">
        <f>ABS(6180-E155)</f>
        <v>5525</v>
      </c>
    </row>
    <row r="156" spans="1:6" ht="15">
      <c r="A156" s="46" t="s">
        <v>29</v>
      </c>
      <c r="B156" s="45">
        <v>12</v>
      </c>
      <c r="C156" s="49">
        <f>ABS(40-B156)</f>
        <v>28</v>
      </c>
      <c r="D156" s="48" t="s">
        <v>132</v>
      </c>
      <c r="E156" s="48">
        <v>207</v>
      </c>
      <c r="F156" s="48">
        <f>ABS(6180-E156)</f>
        <v>5973</v>
      </c>
    </row>
    <row r="157" spans="1:6" ht="15">
      <c r="A157" s="35" t="s">
        <v>126</v>
      </c>
      <c r="B157" s="36">
        <v>7</v>
      </c>
      <c r="C157" s="49">
        <f>ABS(40-B157)</f>
        <v>33</v>
      </c>
      <c r="D157" s="46" t="s">
        <v>133</v>
      </c>
      <c r="E157" s="46">
        <v>0</v>
      </c>
      <c r="F157" s="48">
        <f>ABS(6180-E157)</f>
        <v>6180</v>
      </c>
    </row>
    <row r="158" spans="1:6" ht="15">
      <c r="A158" s="46" t="s">
        <v>133</v>
      </c>
      <c r="B158" s="45">
        <v>0</v>
      </c>
      <c r="C158" s="49">
        <f>ABS(40-B158)</f>
        <v>40</v>
      </c>
      <c r="D158" s="46" t="s">
        <v>134</v>
      </c>
      <c r="E158" s="46">
        <v>0</v>
      </c>
      <c r="F158" s="48">
        <f>ABS(6180-E158)</f>
        <v>6180</v>
      </c>
    </row>
    <row r="159" spans="1:6" ht="12.75">
      <c r="A159" s="94" t="s">
        <v>14</v>
      </c>
      <c r="B159" s="95"/>
      <c r="C159" s="95"/>
      <c r="D159" s="95"/>
      <c r="E159" s="95"/>
      <c r="F159" s="96"/>
    </row>
    <row r="160" spans="1:6" ht="12.75">
      <c r="A160" s="97" t="s">
        <v>27</v>
      </c>
      <c r="B160" s="98"/>
      <c r="C160" s="99"/>
      <c r="D160" s="97" t="s">
        <v>28</v>
      </c>
      <c r="E160" s="98"/>
      <c r="F160" s="99"/>
    </row>
    <row r="161" spans="1:6" ht="12.75">
      <c r="A161" s="100"/>
      <c r="B161" s="101"/>
      <c r="C161" s="102"/>
      <c r="D161" s="100"/>
      <c r="E161" s="101"/>
      <c r="F161" s="102"/>
    </row>
    <row r="162" spans="1:6" ht="12.75">
      <c r="A162" s="81" t="s">
        <v>137</v>
      </c>
      <c r="B162" s="82"/>
      <c r="C162" s="83"/>
      <c r="D162" s="81" t="s">
        <v>138</v>
      </c>
      <c r="E162" s="87"/>
      <c r="F162" s="88"/>
    </row>
    <row r="163" spans="1:6" ht="12.75">
      <c r="A163" s="84"/>
      <c r="B163" s="85"/>
      <c r="C163" s="86"/>
      <c r="D163" s="89"/>
      <c r="E163" s="90"/>
      <c r="F163" s="91"/>
    </row>
  </sheetData>
  <sheetProtection/>
  <mergeCells count="77">
    <mergeCell ref="A162:C163"/>
    <mergeCell ref="D162:F163"/>
    <mergeCell ref="A143:C143"/>
    <mergeCell ref="D143:F143"/>
    <mergeCell ref="A144:C144"/>
    <mergeCell ref="D144:F144"/>
    <mergeCell ref="A159:F159"/>
    <mergeCell ref="A160:C161"/>
    <mergeCell ref="D160:F161"/>
    <mergeCell ref="A99:C100"/>
    <mergeCell ref="D99:F100"/>
    <mergeCell ref="A101:C102"/>
    <mergeCell ref="D101:F102"/>
    <mergeCell ref="A82:F82"/>
    <mergeCell ref="A83:C83"/>
    <mergeCell ref="D83:F83"/>
    <mergeCell ref="A84:C84"/>
    <mergeCell ref="D84:F84"/>
    <mergeCell ref="A98:F98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78:C79"/>
    <mergeCell ref="D78:F79"/>
    <mergeCell ref="A80:C81"/>
    <mergeCell ref="D80:F81"/>
    <mergeCell ref="A61:F61"/>
    <mergeCell ref="A62:C62"/>
    <mergeCell ref="D62:F62"/>
    <mergeCell ref="A63:C63"/>
    <mergeCell ref="D63:F63"/>
    <mergeCell ref="A77:F77"/>
    <mergeCell ref="A121:C122"/>
    <mergeCell ref="D121:F122"/>
    <mergeCell ref="A103:C103"/>
    <mergeCell ref="D103:F103"/>
    <mergeCell ref="A104:C104"/>
    <mergeCell ref="D104:F104"/>
    <mergeCell ref="A118:F118"/>
    <mergeCell ref="A119:C120"/>
    <mergeCell ref="D119:F120"/>
    <mergeCell ref="A141:C142"/>
    <mergeCell ref="D141:F142"/>
    <mergeCell ref="A123:C123"/>
    <mergeCell ref="D123:F123"/>
    <mergeCell ref="A124:C124"/>
    <mergeCell ref="D124:F124"/>
    <mergeCell ref="A138:F138"/>
    <mergeCell ref="A139:C140"/>
    <mergeCell ref="D139:F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7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5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5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9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5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5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6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6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5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5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6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2023-11-12T22:17:54Z</dcterms:modified>
  <cp:category/>
  <cp:version/>
  <cp:contentType/>
  <cp:contentStatus/>
</cp:coreProperties>
</file>